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Tajnistvo\Desktop\za objavu financijska izvješća za 2018\"/>
    </mc:Choice>
  </mc:AlternateContent>
  <bookViews>
    <workbookView xWindow="0" yWindow="0" windowWidth="24000" windowHeight="96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G5" i="37" s="1"/>
  <c r="C5" i="37"/>
  <c r="D5" i="37"/>
  <c r="B6" i="37"/>
  <c r="C6" i="37"/>
  <c r="D6" i="37"/>
  <c r="B7" i="37"/>
  <c r="C7" i="37"/>
  <c r="D7" i="37"/>
  <c r="B8" i="37"/>
  <c r="G8" i="37" s="1"/>
  <c r="C8" i="37"/>
  <c r="D8" i="37"/>
  <c r="B9" i="37"/>
  <c r="G9" i="37" s="1"/>
  <c r="C9" i="37"/>
  <c r="D9" i="37"/>
  <c r="B10" i="37"/>
  <c r="C10" i="37"/>
  <c r="D10" i="37"/>
  <c r="B11" i="37"/>
  <c r="C11" i="37"/>
  <c r="D11" i="37"/>
  <c r="B12" i="37"/>
  <c r="G12" i="37" s="1"/>
  <c r="C12" i="37"/>
  <c r="D12" i="37"/>
  <c r="B13" i="37"/>
  <c r="B14" i="37"/>
  <c r="G14" i="37" s="1"/>
  <c r="C14" i="37"/>
  <c r="D14" i="37"/>
  <c r="B15" i="37"/>
  <c r="G15" i="37" s="1"/>
  <c r="C15" i="37"/>
  <c r="D15" i="37"/>
  <c r="B16" i="37"/>
  <c r="C16" i="37"/>
  <c r="D16" i="37"/>
  <c r="B17" i="37"/>
  <c r="C17" i="37"/>
  <c r="D17" i="37"/>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D28" i="37"/>
  <c r="B29" i="37"/>
  <c r="C29" i="37"/>
  <c r="D29" i="37"/>
  <c r="B30" i="37"/>
  <c r="C30" i="37"/>
  <c r="D30" i="37"/>
  <c r="B31" i="37"/>
  <c r="G31" i="37" s="1"/>
  <c r="C31" i="37"/>
  <c r="D31" i="37"/>
  <c r="B32" i="37"/>
  <c r="G32" i="37" s="1"/>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D59" i="37"/>
  <c r="B60" i="37"/>
  <c r="C60" i="37"/>
  <c r="G60" i="37" s="1"/>
  <c r="D60" i="37"/>
  <c r="B61" i="37"/>
  <c r="B62" i="37"/>
  <c r="G62" i="37" s="1"/>
  <c r="C62" i="37"/>
  <c r="D62" i="37"/>
  <c r="B63" i="37"/>
  <c r="C63" i="37"/>
  <c r="D63" i="37"/>
  <c r="B64" i="37"/>
  <c r="B65" i="37"/>
  <c r="C65" i="37"/>
  <c r="G65" i="37" s="1"/>
  <c r="D65" i="37"/>
  <c r="B66" i="37"/>
  <c r="C66" i="37"/>
  <c r="D66" i="37"/>
  <c r="H66" i="37" s="1"/>
  <c r="B67" i="37"/>
  <c r="B68" i="37"/>
  <c r="C68" i="37"/>
  <c r="D68" i="37"/>
  <c r="H68" i="37" s="1"/>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G78" i="37" s="1"/>
  <c r="D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G133" i="37" s="1"/>
  <c r="C133" i="37"/>
  <c r="D133" i="37"/>
  <c r="B134" i="37"/>
  <c r="C134" i="37"/>
  <c r="H134" i="37" s="1"/>
  <c r="D134" i="37"/>
  <c r="B135" i="37"/>
  <c r="G135" i="37" s="1"/>
  <c r="C135" i="37"/>
  <c r="D135" i="37"/>
  <c r="B136" i="37"/>
  <c r="G136" i="37" s="1"/>
  <c r="C136" i="37"/>
  <c r="D136" i="37"/>
  <c r="B137" i="37"/>
  <c r="B138" i="37"/>
  <c r="B139" i="37"/>
  <c r="G139" i="37" s="1"/>
  <c r="C139" i="37"/>
  <c r="D139" i="37"/>
  <c r="B140" i="37"/>
  <c r="C140" i="37"/>
  <c r="D140" i="37"/>
  <c r="B141" i="37"/>
  <c r="C141" i="37"/>
  <c r="D141" i="37"/>
  <c r="B142" i="37"/>
  <c r="C142" i="37"/>
  <c r="D142" i="37"/>
  <c r="B143" i="37"/>
  <c r="G143" i="37" s="1"/>
  <c r="C143" i="37"/>
  <c r="D143" i="37"/>
  <c r="B144" i="37"/>
  <c r="C144" i="37"/>
  <c r="D144" i="37"/>
  <c r="B145" i="37"/>
  <c r="C145" i="37"/>
  <c r="D145" i="37"/>
  <c r="B146" i="37"/>
  <c r="C146" i="37"/>
  <c r="D146" i="37"/>
  <c r="B147" i="37"/>
  <c r="G147" i="37" s="1"/>
  <c r="C147" i="37"/>
  <c r="D147" i="37"/>
  <c r="B148" i="37"/>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G159" i="37" s="1"/>
  <c r="D159" i="37"/>
  <c r="B160" i="37"/>
  <c r="C160" i="37"/>
  <c r="D160" i="37"/>
  <c r="H160" i="37" s="1"/>
  <c r="B161" i="37"/>
  <c r="B162" i="37"/>
  <c r="B163" i="37"/>
  <c r="C163" i="37"/>
  <c r="G163" i="37" s="1"/>
  <c r="D163" i="37"/>
  <c r="B164" i="37"/>
  <c r="C164" i="37"/>
  <c r="D164" i="37"/>
  <c r="B165" i="37"/>
  <c r="C165" i="37"/>
  <c r="G165" i="37" s="1"/>
  <c r="D165" i="37"/>
  <c r="B166" i="37"/>
  <c r="C166" i="37"/>
  <c r="D166" i="37"/>
  <c r="B167" i="37"/>
  <c r="B168" i="37"/>
  <c r="G168" i="37" s="1"/>
  <c r="C168" i="37"/>
  <c r="D168" i="37"/>
  <c r="B169" i="37"/>
  <c r="C169" i="37"/>
  <c r="H169" i="37" s="1"/>
  <c r="D169" i="37"/>
  <c r="B170" i="37"/>
  <c r="C170" i="37"/>
  <c r="D170" i="37"/>
  <c r="H170" i="37" s="1"/>
  <c r="B171" i="37"/>
  <c r="C171" i="37"/>
  <c r="D171" i="37"/>
  <c r="H171" i="37" s="1"/>
  <c r="B172" i="37"/>
  <c r="G172" i="37" s="1"/>
  <c r="C172" i="37"/>
  <c r="D172" i="37"/>
  <c r="B173" i="37"/>
  <c r="C173" i="37"/>
  <c r="D173" i="37"/>
  <c r="B174" i="37"/>
  <c r="C174" i="37"/>
  <c r="D174" i="37"/>
  <c r="H174" i="37" s="1"/>
  <c r="B175" i="37"/>
  <c r="B176" i="37"/>
  <c r="C176" i="37"/>
  <c r="D176" i="37"/>
  <c r="H176" i="37" s="1"/>
  <c r="B177" i="37"/>
  <c r="C177" i="37"/>
  <c r="D177" i="37"/>
  <c r="B178" i="37"/>
  <c r="G178" i="37" s="1"/>
  <c r="C178" i="37"/>
  <c r="D178" i="37"/>
  <c r="B179" i="37"/>
  <c r="C179" i="37"/>
  <c r="D179" i="37"/>
  <c r="B180" i="37"/>
  <c r="C180" i="37"/>
  <c r="D180" i="37"/>
  <c r="B181" i="37"/>
  <c r="C181" i="37"/>
  <c r="D181" i="37"/>
  <c r="B182" i="37"/>
  <c r="G182" i="37" s="1"/>
  <c r="C182" i="37"/>
  <c r="D182" i="37"/>
  <c r="B183" i="37"/>
  <c r="C183" i="37"/>
  <c r="D183" i="37"/>
  <c r="B184" i="37"/>
  <c r="C184" i="37"/>
  <c r="D184" i="37"/>
  <c r="B185" i="37"/>
  <c r="C185" i="37"/>
  <c r="D185" i="37"/>
  <c r="B186" i="37"/>
  <c r="B187" i="37"/>
  <c r="C187" i="37"/>
  <c r="D187" i="37"/>
  <c r="B188" i="37"/>
  <c r="G188" i="37" s="1"/>
  <c r="C188" i="37"/>
  <c r="D188" i="37"/>
  <c r="B189" i="37"/>
  <c r="C189" i="37"/>
  <c r="H189" i="37" s="1"/>
  <c r="D189" i="37"/>
  <c r="B190" i="37"/>
  <c r="C190" i="37"/>
  <c r="D190" i="37"/>
  <c r="H190" i="37" s="1"/>
  <c r="B191" i="37"/>
  <c r="C191" i="37"/>
  <c r="D191" i="37"/>
  <c r="B192" i="37"/>
  <c r="G192" i="37" s="1"/>
  <c r="C192" i="37"/>
  <c r="D192" i="37"/>
  <c r="B193" i="37"/>
  <c r="C193" i="37"/>
  <c r="H193" i="37" s="1"/>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H209" i="37" s="1"/>
  <c r="B210" i="37"/>
  <c r="C210" i="37"/>
  <c r="D210" i="37"/>
  <c r="B211" i="37"/>
  <c r="G211" i="37" s="1"/>
  <c r="C211" i="37"/>
  <c r="D211" i="37"/>
  <c r="B212" i="37"/>
  <c r="C212" i="37"/>
  <c r="D212" i="37"/>
  <c r="B213" i="37"/>
  <c r="B214" i="37"/>
  <c r="B215" i="37"/>
  <c r="G215" i="37" s="1"/>
  <c r="C215" i="37"/>
  <c r="D215" i="37"/>
  <c r="B216" i="37"/>
  <c r="G216" i="37" s="1"/>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G224" i="37" s="1"/>
  <c r="D224" i="37"/>
  <c r="B225" i="37"/>
  <c r="C225" i="37"/>
  <c r="G225" i="37" s="1"/>
  <c r="D225" i="37"/>
  <c r="B226" i="37"/>
  <c r="B227" i="37"/>
  <c r="G227" i="37" s="1"/>
  <c r="C227" i="37"/>
  <c r="D227" i="37"/>
  <c r="B228" i="37"/>
  <c r="G228" i="37" s="1"/>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G243" i="37" s="1"/>
  <c r="D243" i="37"/>
  <c r="B244" i="37"/>
  <c r="C244" i="37"/>
  <c r="G244" i="37" s="1"/>
  <c r="D244" i="37"/>
  <c r="B245" i="37"/>
  <c r="C245" i="37"/>
  <c r="G245" i="37" s="1"/>
  <c r="D245" i="37"/>
  <c r="B246" i="37"/>
  <c r="C246" i="37"/>
  <c r="G246" i="37" s="1"/>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C261" i="37"/>
  <c r="D261" i="37"/>
  <c r="B262" i="37"/>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s="1"/>
  <c r="B275" i="37"/>
  <c r="C275" i="37"/>
  <c r="D275" i="37"/>
  <c r="G275" i="37" s="1"/>
  <c r="B276" i="37"/>
  <c r="C276" i="37"/>
  <c r="D276" i="37"/>
  <c r="G276" i="37" s="1"/>
  <c r="B277" i="37"/>
  <c r="C277" i="37"/>
  <c r="D277" i="37"/>
  <c r="G277" i="37" s="1"/>
  <c r="B278" i="37"/>
  <c r="C278" i="37"/>
  <c r="D278" i="37"/>
  <c r="G278" i="37" s="1"/>
  <c r="B279" i="37"/>
  <c r="C279" i="37"/>
  <c r="D279" i="37"/>
  <c r="G279" i="37" s="1"/>
  <c r="B280" i="37"/>
  <c r="B281" i="37"/>
  <c r="B282" i="37"/>
  <c r="B283" i="37"/>
  <c r="B284" i="37"/>
  <c r="B285" i="37"/>
  <c r="C285" i="37"/>
  <c r="D285" i="37"/>
  <c r="B286" i="37"/>
  <c r="G286" i="37" s="1"/>
  <c r="C286" i="37"/>
  <c r="D286" i="37"/>
  <c r="B287" i="37"/>
  <c r="C287" i="37"/>
  <c r="D287" i="37"/>
  <c r="B288" i="37"/>
  <c r="C288" i="37"/>
  <c r="D288" i="37"/>
  <c r="B289" i="37"/>
  <c r="C289" i="37"/>
  <c r="D289" i="37"/>
  <c r="B290" i="37"/>
  <c r="B291" i="37"/>
  <c r="B292" i="37"/>
  <c r="B293" i="37"/>
  <c r="C293" i="37"/>
  <c r="G293" i="37" s="1"/>
  <c r="D293" i="37"/>
  <c r="B294" i="37"/>
  <c r="C294" i="37"/>
  <c r="G294" i="37" s="1"/>
  <c r="D294" i="37"/>
  <c r="B295" i="37"/>
  <c r="C295" i="37"/>
  <c r="G295" i="37" s="1"/>
  <c r="D295" i="37"/>
  <c r="B296" i="37"/>
  <c r="B297" i="37"/>
  <c r="G297" i="37" s="1"/>
  <c r="C297" i="37"/>
  <c r="D297" i="37"/>
  <c r="B298" i="37"/>
  <c r="C298" i="37"/>
  <c r="D298" i="37"/>
  <c r="B299" i="37"/>
  <c r="C299" i="37"/>
  <c r="D299" i="37"/>
  <c r="B300" i="37"/>
  <c r="C300" i="37"/>
  <c r="D300" i="37"/>
  <c r="B301" i="37"/>
  <c r="G301" i="37" s="1"/>
  <c r="C301" i="37"/>
  <c r="D301" i="37"/>
  <c r="B302" i="37"/>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C320" i="37"/>
  <c r="D320" i="37"/>
  <c r="B321" i="37"/>
  <c r="G321" i="37" s="1"/>
  <c r="C321" i="37"/>
  <c r="D321" i="37"/>
  <c r="B322" i="37"/>
  <c r="C322" i="37"/>
  <c r="D322" i="37"/>
  <c r="B323" i="37"/>
  <c r="B324" i="37"/>
  <c r="C324" i="37"/>
  <c r="D324" i="37"/>
  <c r="B325" i="37"/>
  <c r="C325" i="37"/>
  <c r="D325" i="37"/>
  <c r="B326" i="37"/>
  <c r="C326" i="37"/>
  <c r="D326" i="37"/>
  <c r="B327" i="37"/>
  <c r="G327" i="37" s="1"/>
  <c r="C327" i="37"/>
  <c r="D327" i="37"/>
  <c r="B328" i="37"/>
  <c r="B329" i="37"/>
  <c r="G329" i="37" s="1"/>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H362" i="37" s="1"/>
  <c r="B363" i="37"/>
  <c r="C363" i="37"/>
  <c r="D363" i="37"/>
  <c r="G363" i="37" s="1"/>
  <c r="B364" i="37"/>
  <c r="C364" i="37"/>
  <c r="D364" i="37"/>
  <c r="B365" i="37"/>
  <c r="C365" i="37"/>
  <c r="D365" i="37"/>
  <c r="B366" i="37"/>
  <c r="C366" i="37"/>
  <c r="D366" i="37"/>
  <c r="H366" i="37" s="1"/>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G397" i="37" s="1"/>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C415" i="37"/>
  <c r="D415" i="37"/>
  <c r="B416" i="37"/>
  <c r="C416" i="37"/>
  <c r="D416" i="37"/>
  <c r="B417" i="37"/>
  <c r="G417" i="37" s="1"/>
  <c r="C417" i="37"/>
  <c r="D417" i="37"/>
  <c r="B418" i="37"/>
  <c r="B419" i="37"/>
  <c r="C419" i="37"/>
  <c r="D419" i="37"/>
  <c r="B420" i="37"/>
  <c r="C420" i="37"/>
  <c r="D420" i="37"/>
  <c r="G420" i="37" s="1"/>
  <c r="B421" i="37"/>
  <c r="B422" i="37"/>
  <c r="G422" i="37" s="1"/>
  <c r="C422" i="37"/>
  <c r="D422" i="37"/>
  <c r="B423" i="37"/>
  <c r="C423" i="37"/>
  <c r="D423" i="37"/>
  <c r="B424" i="37"/>
  <c r="C424" i="37"/>
  <c r="D424" i="37"/>
  <c r="B425" i="37"/>
  <c r="G425" i="37" s="1"/>
  <c r="C425" i="37"/>
  <c r="D425" i="37"/>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G447" i="37" s="1"/>
  <c r="D447" i="37"/>
  <c r="B448" i="37"/>
  <c r="C448" i="37"/>
  <c r="G448" i="37" s="1"/>
  <c r="D448" i="37"/>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G470" i="37" s="1"/>
  <c r="D470" i="37"/>
  <c r="B471" i="37"/>
  <c r="C471" i="37"/>
  <c r="G471" i="37" s="1"/>
  <c r="D471" i="37"/>
  <c r="B472" i="37"/>
  <c r="B473" i="37"/>
  <c r="G473" i="37" s="1"/>
  <c r="C473" i="37"/>
  <c r="D473" i="37"/>
  <c r="B474" i="37"/>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G489" i="37" s="1"/>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G511" i="37" s="1"/>
  <c r="C511" i="37"/>
  <c r="D511" i="37"/>
  <c r="B512" i="37"/>
  <c r="G512" i="37" s="1"/>
  <c r="C512" i="37"/>
  <c r="D512" i="37"/>
  <c r="B513" i="37"/>
  <c r="B514" i="37"/>
  <c r="C514" i="37"/>
  <c r="D514" i="37"/>
  <c r="B515" i="37"/>
  <c r="C515" i="37"/>
  <c r="D515" i="37"/>
  <c r="G515" i="37" s="1"/>
  <c r="B516" i="37"/>
  <c r="B517" i="37"/>
  <c r="G517" i="37" s="1"/>
  <c r="C517" i="37"/>
  <c r="D517" i="37"/>
  <c r="B518" i="37"/>
  <c r="G518" i="37" s="1"/>
  <c r="C518" i="37"/>
  <c r="D518" i="37"/>
  <c r="B519" i="37"/>
  <c r="B520" i="37"/>
  <c r="B521" i="37"/>
  <c r="B522" i="37"/>
  <c r="C522" i="37"/>
  <c r="D522" i="37"/>
  <c r="B523" i="37"/>
  <c r="C523" i="37"/>
  <c r="D523" i="37"/>
  <c r="B524" i="37"/>
  <c r="C524" i="37"/>
  <c r="D524" i="37"/>
  <c r="B525" i="37"/>
  <c r="C525" i="37"/>
  <c r="D525" i="37"/>
  <c r="G525" i="37" s="1"/>
  <c r="B526" i="37"/>
  <c r="B527" i="37"/>
  <c r="G527" i="37" s="1"/>
  <c r="C527" i="37"/>
  <c r="D527" i="37"/>
  <c r="B528" i="37"/>
  <c r="G528" i="37" s="1"/>
  <c r="C528" i="37"/>
  <c r="D528" i="37"/>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B545" i="37"/>
  <c r="C545" i="37"/>
  <c r="D545" i="37"/>
  <c r="G545" i="37" s="1"/>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G555" i="37" s="1"/>
  <c r="D555" i="37"/>
  <c r="B556" i="37"/>
  <c r="C556" i="37"/>
  <c r="G556" i="37" s="1"/>
  <c r="D556" i="37"/>
  <c r="B557" i="37"/>
  <c r="C557" i="37"/>
  <c r="G557" i="37" s="1"/>
  <c r="D557" i="37"/>
  <c r="B558" i="37"/>
  <c r="B559" i="37"/>
  <c r="B560" i="37"/>
  <c r="C560" i="37"/>
  <c r="D560" i="37"/>
  <c r="B561" i="37"/>
  <c r="C561" i="37"/>
  <c r="D561" i="37"/>
  <c r="B562" i="37"/>
  <c r="B563" i="37"/>
  <c r="G563" i="37" s="1"/>
  <c r="C563" i="37"/>
  <c r="D563" i="37"/>
  <c r="B564" i="37"/>
  <c r="G564" i="37" s="1"/>
  <c r="C564" i="37"/>
  <c r="D564" i="37"/>
  <c r="B565" i="37"/>
  <c r="B566" i="37"/>
  <c r="C566" i="37"/>
  <c r="D566" i="37"/>
  <c r="G566" i="37"/>
  <c r="B567" i="37"/>
  <c r="C567" i="37"/>
  <c r="D567" i="37"/>
  <c r="G567" i="37"/>
  <c r="B568" i="37"/>
  <c r="B569" i="37"/>
  <c r="G569" i="37" s="1"/>
  <c r="C569" i="37"/>
  <c r="D569" i="37"/>
  <c r="B570" i="37"/>
  <c r="G570" i="37" s="1"/>
  <c r="C570" i="37"/>
  <c r="D570" i="37"/>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G579" i="37" s="1"/>
  <c r="B580" i="37"/>
  <c r="C580" i="37"/>
  <c r="D580" i="37"/>
  <c r="G580" i="37" s="1"/>
  <c r="B581" i="37"/>
  <c r="B582" i="37"/>
  <c r="C582" i="37"/>
  <c r="D582" i="37"/>
  <c r="B583" i="37"/>
  <c r="C583" i="37"/>
  <c r="D583" i="37"/>
  <c r="G583" i="37" s="1"/>
  <c r="B584" i="37"/>
  <c r="B585" i="37"/>
  <c r="B586" i="37"/>
  <c r="C586" i="37"/>
  <c r="G586" i="37" s="1"/>
  <c r="D586" i="37"/>
  <c r="B587" i="37"/>
  <c r="C587" i="37"/>
  <c r="G587" i="37" s="1"/>
  <c r="D587" i="37"/>
  <c r="B588" i="37"/>
  <c r="C588" i="37"/>
  <c r="G588" i="37" s="1"/>
  <c r="D588" i="37"/>
  <c r="B589" i="37"/>
  <c r="C589" i="37"/>
  <c r="G589" i="37" s="1"/>
  <c r="D589" i="37"/>
  <c r="B590" i="37"/>
  <c r="B591" i="37"/>
  <c r="G591" i="37" s="1"/>
  <c r="C591" i="37"/>
  <c r="D591" i="37"/>
  <c r="B592" i="37"/>
  <c r="G592" i="37" s="1"/>
  <c r="C592" i="37"/>
  <c r="D592" i="37"/>
  <c r="B593" i="37"/>
  <c r="G593" i="37" s="1"/>
  <c r="C593" i="37"/>
  <c r="D593" i="37"/>
  <c r="B594" i="37"/>
  <c r="B595" i="37"/>
  <c r="C595" i="37"/>
  <c r="D595" i="37"/>
  <c r="G595" i="37" s="1"/>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G604" i="37" s="1"/>
  <c r="D604" i="37"/>
  <c r="B605" i="37"/>
  <c r="C605" i="37"/>
  <c r="D605" i="37"/>
  <c r="B606" i="37"/>
  <c r="C606" i="37"/>
  <c r="D606" i="37"/>
  <c r="B607" i="37"/>
  <c r="C607" i="37"/>
  <c r="G607" i="37" s="1"/>
  <c r="D607" i="37"/>
  <c r="B608" i="37"/>
  <c r="B609" i="37"/>
  <c r="G609" i="37" s="1"/>
  <c r="C609" i="37"/>
  <c r="D609" i="37"/>
  <c r="B610" i="37"/>
  <c r="C610" i="37"/>
  <c r="D610" i="37"/>
  <c r="B611" i="37"/>
  <c r="C611" i="37"/>
  <c r="D611" i="37"/>
  <c r="B612" i="37"/>
  <c r="G612" i="37" s="1"/>
  <c r="C612" i="37"/>
  <c r="D612" i="37"/>
  <c r="B613" i="37"/>
  <c r="G613" i="37" s="1"/>
  <c r="C613" i="37"/>
  <c r="D613" i="37"/>
  <c r="B614" i="37"/>
  <c r="C614" i="37"/>
  <c r="D614" i="37"/>
  <c r="B615" i="37"/>
  <c r="C615" i="37"/>
  <c r="D615" i="37"/>
  <c r="B616" i="37"/>
  <c r="B617" i="37"/>
  <c r="B618" i="37"/>
  <c r="C618" i="37"/>
  <c r="D618" i="37"/>
  <c r="G618" i="37"/>
  <c r="B619" i="37"/>
  <c r="C619" i="37"/>
  <c r="D619" i="37"/>
  <c r="G619" i="37"/>
  <c r="B620" i="37"/>
  <c r="B621" i="37"/>
  <c r="C621" i="37"/>
  <c r="G621" i="37" s="1"/>
  <c r="D621" i="37"/>
  <c r="B622" i="37"/>
  <c r="C622" i="37"/>
  <c r="G622" i="37" s="1"/>
  <c r="D622" i="37"/>
  <c r="B623" i="37"/>
  <c r="B624" i="37"/>
  <c r="C624" i="37"/>
  <c r="D624" i="37"/>
  <c r="B625" i="37"/>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G639" i="37"/>
  <c r="B640" i="37"/>
  <c r="C640" i="37"/>
  <c r="D640" i="37"/>
  <c r="G640" i="37"/>
  <c r="B641" i="37"/>
  <c r="C641" i="37"/>
  <c r="D641" i="37"/>
  <c r="H641" i="37" s="1"/>
  <c r="G641" i="37"/>
  <c r="B642" i="37"/>
  <c r="B643" i="37"/>
  <c r="C643" i="37"/>
  <c r="D643" i="37"/>
  <c r="B644" i="37"/>
  <c r="C644" i="37"/>
  <c r="D644" i="37"/>
  <c r="B645" i="37"/>
  <c r="C645" i="37"/>
  <c r="D645" i="37"/>
  <c r="B646" i="37"/>
  <c r="C646" i="37"/>
  <c r="H646" i="37" s="1"/>
  <c r="D646" i="37"/>
  <c r="B647" i="37"/>
  <c r="C647" i="37"/>
  <c r="D647" i="37"/>
  <c r="B648" i="37"/>
  <c r="C648" i="37"/>
  <c r="G648" i="37" s="1"/>
  <c r="D648" i="37"/>
  <c r="B649" i="37"/>
  <c r="C649" i="37"/>
  <c r="D649" i="37"/>
  <c r="B650" i="37"/>
  <c r="C650" i="37"/>
  <c r="D650" i="37"/>
  <c r="B651" i="37"/>
  <c r="C651" i="37"/>
  <c r="D651" i="37"/>
  <c r="B652" i="37"/>
  <c r="C652" i="37"/>
  <c r="G652" i="37" s="1"/>
  <c r="D652" i="37"/>
  <c r="B653" i="37"/>
  <c r="C653" i="37"/>
  <c r="D653" i="37"/>
  <c r="B654" i="37"/>
  <c r="C654" i="37"/>
  <c r="D654" i="37"/>
  <c r="B655" i="37"/>
  <c r="C655" i="37"/>
  <c r="D655" i="37"/>
  <c r="B656" i="37"/>
  <c r="C656" i="37"/>
  <c r="G656" i="37" s="1"/>
  <c r="D656" i="37"/>
  <c r="B657" i="37"/>
  <c r="C657" i="37"/>
  <c r="D657" i="37"/>
  <c r="B658" i="37"/>
  <c r="C658" i="37"/>
  <c r="D658" i="37"/>
  <c r="B659" i="37"/>
  <c r="C659" i="37"/>
  <c r="D659" i="37"/>
  <c r="H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D665" i="37"/>
  <c r="H665" i="37" s="1"/>
  <c r="B666" i="37"/>
  <c r="C666" i="37"/>
  <c r="H666" i="37" s="1"/>
  <c r="D666" i="37"/>
  <c r="B667" i="37"/>
  <c r="C667" i="37"/>
  <c r="D667" i="37"/>
  <c r="G667" i="37" s="1"/>
  <c r="B668" i="37"/>
  <c r="C668" i="37"/>
  <c r="D668" i="37"/>
  <c r="G668" i="37" s="1"/>
  <c r="B669" i="37"/>
  <c r="C669" i="37"/>
  <c r="D669" i="37"/>
  <c r="G669" i="37" s="1"/>
  <c r="B670" i="37"/>
  <c r="C670" i="37"/>
  <c r="D670" i="37"/>
  <c r="G670" i="37" s="1"/>
  <c r="B671" i="37"/>
  <c r="C671" i="37"/>
  <c r="D671" i="37"/>
  <c r="G671" i="37" s="1"/>
  <c r="B672" i="37"/>
  <c r="C672" i="37"/>
  <c r="D672" i="37"/>
  <c r="G672" i="37" s="1"/>
  <c r="B673" i="37"/>
  <c r="C673" i="37"/>
  <c r="D673" i="37"/>
  <c r="G673" i="37" s="1"/>
  <c r="B674" i="37"/>
  <c r="C674" i="37"/>
  <c r="D674" i="37"/>
  <c r="G674" i="37" s="1"/>
  <c r="B675" i="37"/>
  <c r="C675" i="37"/>
  <c r="D675" i="37"/>
  <c r="G675" i="37" s="1"/>
  <c r="B676" i="37"/>
  <c r="C676" i="37"/>
  <c r="D676" i="37"/>
  <c r="G676" i="37" s="1"/>
  <c r="B677" i="37"/>
  <c r="C677" i="37"/>
  <c r="D677" i="37"/>
  <c r="G677" i="37" s="1"/>
  <c r="B678" i="37"/>
  <c r="C678" i="37"/>
  <c r="D678" i="37"/>
  <c r="G678" i="37" s="1"/>
  <c r="B679" i="37"/>
  <c r="C679" i="37"/>
  <c r="D679" i="37"/>
  <c r="G679" i="37" s="1"/>
  <c r="B680" i="37"/>
  <c r="C680" i="37"/>
  <c r="D680" i="37"/>
  <c r="G680" i="37" s="1"/>
  <c r="B681" i="37"/>
  <c r="C681" i="37"/>
  <c r="D681" i="37"/>
  <c r="G681" i="37" s="1"/>
  <c r="B682" i="37"/>
  <c r="C682" i="37"/>
  <c r="D682" i="37"/>
  <c r="G682" i="37" s="1"/>
  <c r="B683" i="37"/>
  <c r="C683" i="37"/>
  <c r="D683" i="37"/>
  <c r="G683" i="37" s="1"/>
  <c r="B684" i="37"/>
  <c r="C684" i="37"/>
  <c r="D684" i="37"/>
  <c r="G684" i="37" s="1"/>
  <c r="B685" i="37"/>
  <c r="C685" i="37"/>
  <c r="D685" i="37"/>
  <c r="G685" i="37" s="1"/>
  <c r="B686" i="37"/>
  <c r="C686" i="37"/>
  <c r="D686" i="37"/>
  <c r="G686" i="37" s="1"/>
  <c r="B687" i="37"/>
  <c r="C687" i="37"/>
  <c r="D687" i="37"/>
  <c r="G687" i="37" s="1"/>
  <c r="B688" i="37"/>
  <c r="C688" i="37"/>
  <c r="D688" i="37"/>
  <c r="G688" i="37" s="1"/>
  <c r="B689" i="37"/>
  <c r="C689" i="37"/>
  <c r="D689" i="37"/>
  <c r="G689" i="37" s="1"/>
  <c r="B690" i="37"/>
  <c r="C690" i="37"/>
  <c r="H690" i="37" s="1"/>
  <c r="D690" i="37"/>
  <c r="B691" i="37"/>
  <c r="C691" i="37"/>
  <c r="D691" i="37"/>
  <c r="G691" i="37" s="1"/>
  <c r="B692" i="37"/>
  <c r="C692" i="37"/>
  <c r="D692" i="37"/>
  <c r="G692" i="37" s="1"/>
  <c r="B693" i="37"/>
  <c r="C693" i="37"/>
  <c r="D693" i="37"/>
  <c r="G693" i="37" s="1"/>
  <c r="B694" i="37"/>
  <c r="C694" i="37"/>
  <c r="D694" i="37"/>
  <c r="G694" i="37" s="1"/>
  <c r="B695" i="37"/>
  <c r="C695" i="37"/>
  <c r="D695" i="37"/>
  <c r="G695" i="37" s="1"/>
  <c r="B696" i="37"/>
  <c r="C696" i="37"/>
  <c r="D696" i="37"/>
  <c r="G696" i="37" s="1"/>
  <c r="B697" i="37"/>
  <c r="C697" i="37"/>
  <c r="D697" i="37"/>
  <c r="G697" i="37" s="1"/>
  <c r="B698" i="37"/>
  <c r="C698" i="37"/>
  <c r="D698" i="37"/>
  <c r="G698" i="37" s="1"/>
  <c r="B699" i="37"/>
  <c r="C699" i="37"/>
  <c r="G699" i="37" s="1"/>
  <c r="D699" i="37"/>
  <c r="B700" i="37"/>
  <c r="C700" i="37"/>
  <c r="G700" i="37" s="1"/>
  <c r="D700" i="37"/>
  <c r="B701" i="37"/>
  <c r="C701" i="37"/>
  <c r="G701" i="37" s="1"/>
  <c r="D701" i="37"/>
  <c r="B702" i="37"/>
  <c r="C702" i="37"/>
  <c r="G702" i="37" s="1"/>
  <c r="D702" i="37"/>
  <c r="B703" i="37"/>
  <c r="C703" i="37"/>
  <c r="G703" i="37" s="1"/>
  <c r="D703" i="37"/>
  <c r="B704" i="37"/>
  <c r="C704" i="37"/>
  <c r="G704" i="37" s="1"/>
  <c r="D704" i="37"/>
  <c r="B705" i="37"/>
  <c r="C705" i="37"/>
  <c r="G705" i="37" s="1"/>
  <c r="D705" i="37"/>
  <c r="B706" i="37"/>
  <c r="C706" i="37"/>
  <c r="G706" i="37" s="1"/>
  <c r="D706" i="37"/>
  <c r="B707" i="37"/>
  <c r="C707" i="37"/>
  <c r="G707" i="37" s="1"/>
  <c r="D707" i="37"/>
  <c r="B708" i="37"/>
  <c r="C708" i="37"/>
  <c r="G708" i="37" s="1"/>
  <c r="D708" i="37"/>
  <c r="B709" i="37"/>
  <c r="C709" i="37"/>
  <c r="G709" i="37" s="1"/>
  <c r="D709" i="37"/>
  <c r="B710" i="37"/>
  <c r="C710" i="37"/>
  <c r="G710" i="37" s="1"/>
  <c r="D710" i="37"/>
  <c r="B711" i="37"/>
  <c r="C711" i="37"/>
  <c r="G711" i="37" s="1"/>
  <c r="D711" i="37"/>
  <c r="B712" i="37"/>
  <c r="C712" i="37"/>
  <c r="G712" i="37" s="1"/>
  <c r="D712" i="37"/>
  <c r="B713" i="37"/>
  <c r="C713" i="37"/>
  <c r="G713" i="37" s="1"/>
  <c r="D713" i="37"/>
  <c r="B714" i="37"/>
  <c r="C714" i="37"/>
  <c r="G714" i="37" s="1"/>
  <c r="D714" i="37"/>
  <c r="B715" i="37"/>
  <c r="C715" i="37"/>
  <c r="G715" i="37" s="1"/>
  <c r="D715" i="37"/>
  <c r="B716" i="37"/>
  <c r="C716" i="37"/>
  <c r="G716" i="37" s="1"/>
  <c r="D716" i="37"/>
  <c r="B717" i="37"/>
  <c r="C717" i="37"/>
  <c r="G717" i="37" s="1"/>
  <c r="D717" i="37"/>
  <c r="B718" i="37"/>
  <c r="C718" i="37"/>
  <c r="G718" i="37" s="1"/>
  <c r="D718" i="37"/>
  <c r="B719" i="37"/>
  <c r="C719" i="37"/>
  <c r="G719" i="37" s="1"/>
  <c r="D719" i="37"/>
  <c r="B720" i="37"/>
  <c r="C720" i="37"/>
  <c r="G720" i="37" s="1"/>
  <c r="D720" i="37"/>
  <c r="B721" i="37"/>
  <c r="C721" i="37"/>
  <c r="G721" i="37" s="1"/>
  <c r="D721" i="37"/>
  <c r="B722" i="37"/>
  <c r="C722" i="37"/>
  <c r="G722" i="37" s="1"/>
  <c r="D722" i="37"/>
  <c r="B723" i="37"/>
  <c r="C723" i="37"/>
  <c r="G723" i="37" s="1"/>
  <c r="D723" i="37"/>
  <c r="B724" i="37"/>
  <c r="C724" i="37"/>
  <c r="G724" i="37" s="1"/>
  <c r="D724" i="37"/>
  <c r="B725" i="37"/>
  <c r="C725" i="37"/>
  <c r="G725" i="37" s="1"/>
  <c r="D725" i="37"/>
  <c r="B726" i="37"/>
  <c r="C726" i="37"/>
  <c r="G726" i="37" s="1"/>
  <c r="D726" i="37"/>
  <c r="B727" i="37"/>
  <c r="C727" i="37"/>
  <c r="G727" i="37" s="1"/>
  <c r="D727" i="37"/>
  <c r="B728" i="37"/>
  <c r="C728" i="37"/>
  <c r="G728" i="37" s="1"/>
  <c r="D728" i="37"/>
  <c r="B729" i="37"/>
  <c r="C729" i="37"/>
  <c r="G729" i="37" s="1"/>
  <c r="D729" i="37"/>
  <c r="B730" i="37"/>
  <c r="C730" i="37"/>
  <c r="G730" i="37" s="1"/>
  <c r="D730" i="37"/>
  <c r="B731" i="37"/>
  <c r="C731" i="37"/>
  <c r="D731" i="37"/>
  <c r="B732" i="37"/>
  <c r="C732" i="37"/>
  <c r="G732" i="37" s="1"/>
  <c r="D732" i="37"/>
  <c r="B733" i="37"/>
  <c r="C733" i="37"/>
  <c r="D733" i="37"/>
  <c r="B734" i="37"/>
  <c r="C734" i="37"/>
  <c r="D734" i="37"/>
  <c r="B735" i="37"/>
  <c r="C735" i="37"/>
  <c r="D735" i="37"/>
  <c r="B736" i="37"/>
  <c r="C736" i="37"/>
  <c r="G736" i="37" s="1"/>
  <c r="D736" i="37"/>
  <c r="B737" i="37"/>
  <c r="C737" i="37"/>
  <c r="D737" i="37"/>
  <c r="B738" i="37"/>
  <c r="C738" i="37"/>
  <c r="D738" i="37"/>
  <c r="B739" i="37"/>
  <c r="C739" i="37"/>
  <c r="D739" i="37"/>
  <c r="B740" i="37"/>
  <c r="C740" i="37"/>
  <c r="G740" i="37" s="1"/>
  <c r="D740" i="37"/>
  <c r="B741" i="37"/>
  <c r="C741" i="37"/>
  <c r="D741" i="37"/>
  <c r="B742" i="37"/>
  <c r="C742" i="37"/>
  <c r="D742" i="37"/>
  <c r="B743" i="37"/>
  <c r="C743" i="37"/>
  <c r="D743" i="37"/>
  <c r="B744" i="37"/>
  <c r="C744" i="37"/>
  <c r="G744" i="37" s="1"/>
  <c r="D744" i="37"/>
  <c r="B745" i="37"/>
  <c r="C745" i="37"/>
  <c r="D745" i="37"/>
  <c r="B746" i="37"/>
  <c r="C746" i="37"/>
  <c r="D746" i="37"/>
  <c r="B747" i="37"/>
  <c r="C747" i="37"/>
  <c r="D747" i="37"/>
  <c r="B748" i="37"/>
  <c r="C748" i="37"/>
  <c r="G748" i="37" s="1"/>
  <c r="D748" i="37"/>
  <c r="B749" i="37"/>
  <c r="C749" i="37"/>
  <c r="D749" i="37"/>
  <c r="B750" i="37"/>
  <c r="C750" i="37"/>
  <c r="D750" i="37"/>
  <c r="B751" i="37"/>
  <c r="C751" i="37"/>
  <c r="D751" i="37"/>
  <c r="B752" i="37"/>
  <c r="C752" i="37"/>
  <c r="G752" i="37" s="1"/>
  <c r="D752" i="37"/>
  <c r="B753" i="37"/>
  <c r="C753" i="37"/>
  <c r="D753" i="37"/>
  <c r="B754" i="37"/>
  <c r="C754" i="37"/>
  <c r="D754" i="37"/>
  <c r="B755" i="37"/>
  <c r="C755" i="37"/>
  <c r="D755" i="37"/>
  <c r="B756" i="37"/>
  <c r="C756" i="37"/>
  <c r="G756" i="37" s="1"/>
  <c r="D756" i="37"/>
  <c r="B757" i="37"/>
  <c r="C757" i="37"/>
  <c r="D757" i="37"/>
  <c r="B758" i="37"/>
  <c r="C758" i="37"/>
  <c r="D758" i="37"/>
  <c r="B759" i="37"/>
  <c r="C759" i="37"/>
  <c r="D759" i="37"/>
  <c r="B760" i="37"/>
  <c r="C760" i="37"/>
  <c r="G760" i="37" s="1"/>
  <c r="D760" i="37"/>
  <c r="B761" i="37"/>
  <c r="C761" i="37"/>
  <c r="D761" i="37"/>
  <c r="B762" i="37"/>
  <c r="C762" i="37"/>
  <c r="D762" i="37"/>
  <c r="B763" i="37"/>
  <c r="C763" i="37"/>
  <c r="D763" i="37"/>
  <c r="B764" i="37"/>
  <c r="C764" i="37"/>
  <c r="G764" i="37" s="1"/>
  <c r="D764" i="37"/>
  <c r="B765" i="37"/>
  <c r="C765" i="37"/>
  <c r="D765" i="37"/>
  <c r="B766" i="37"/>
  <c r="C766" i="37"/>
  <c r="D766" i="37"/>
  <c r="B767" i="37"/>
  <c r="C767" i="37"/>
  <c r="D767" i="37"/>
  <c r="B768" i="37"/>
  <c r="C768" i="37"/>
  <c r="G768" i="37" s="1"/>
  <c r="D768" i="37"/>
  <c r="B769" i="37"/>
  <c r="C769" i="37"/>
  <c r="D769" i="37"/>
  <c r="B770" i="37"/>
  <c r="C770" i="37"/>
  <c r="D770" i="37"/>
  <c r="B771" i="37"/>
  <c r="C771" i="37"/>
  <c r="D771" i="37"/>
  <c r="B772" i="37"/>
  <c r="C772" i="37"/>
  <c r="G772" i="37" s="1"/>
  <c r="D772" i="37"/>
  <c r="B773" i="37"/>
  <c r="C773" i="37"/>
  <c r="D773" i="37"/>
  <c r="B774" i="37"/>
  <c r="C774" i="37"/>
  <c r="D774" i="37"/>
  <c r="B775" i="37"/>
  <c r="C775" i="37"/>
  <c r="D775" i="37"/>
  <c r="B776" i="37"/>
  <c r="C776" i="37"/>
  <c r="G776" i="37" s="1"/>
  <c r="D776" i="37"/>
  <c r="B777" i="37"/>
  <c r="C777" i="37"/>
  <c r="D777" i="37"/>
  <c r="B778" i="37"/>
  <c r="C778" i="37"/>
  <c r="D778" i="37"/>
  <c r="B779" i="37"/>
  <c r="C779" i="37"/>
  <c r="D779" i="37"/>
  <c r="B780" i="37"/>
  <c r="C780" i="37"/>
  <c r="G780" i="37" s="1"/>
  <c r="D780" i="37"/>
  <c r="B781" i="37"/>
  <c r="C781" i="37"/>
  <c r="D781" i="37"/>
  <c r="B782" i="37"/>
  <c r="C782" i="37"/>
  <c r="D782" i="37"/>
  <c r="B783" i="37"/>
  <c r="C783" i="37"/>
  <c r="D783" i="37"/>
  <c r="B784" i="37"/>
  <c r="C784" i="37"/>
  <c r="G784" i="37" s="1"/>
  <c r="D784" i="37"/>
  <c r="B785" i="37"/>
  <c r="C785" i="37"/>
  <c r="D785" i="37"/>
  <c r="B786" i="37"/>
  <c r="C786" i="37"/>
  <c r="D786" i="37"/>
  <c r="B787" i="37"/>
  <c r="C787" i="37"/>
  <c r="D787" i="37"/>
  <c r="B788" i="37"/>
  <c r="C788" i="37"/>
  <c r="G788" i="37" s="1"/>
  <c r="D788" i="37"/>
  <c r="B789" i="37"/>
  <c r="C789" i="37"/>
  <c r="D789" i="37"/>
  <c r="B790" i="37"/>
  <c r="C790" i="37"/>
  <c r="D790" i="37"/>
  <c r="B791" i="37"/>
  <c r="C791" i="37"/>
  <c r="D791" i="37"/>
  <c r="B792" i="37"/>
  <c r="C792" i="37"/>
  <c r="G792" i="37" s="1"/>
  <c r="D792" i="37"/>
  <c r="B793" i="37"/>
  <c r="C793" i="37"/>
  <c r="D793" i="37"/>
  <c r="B794" i="37"/>
  <c r="C794" i="37"/>
  <c r="D794" i="37"/>
  <c r="B795" i="37"/>
  <c r="C795" i="37"/>
  <c r="D795" i="37"/>
  <c r="B796" i="37"/>
  <c r="C796" i="37"/>
  <c r="G796" i="37" s="1"/>
  <c r="D796" i="37"/>
  <c r="B797" i="37"/>
  <c r="C797" i="37"/>
  <c r="D797" i="37"/>
  <c r="B798" i="37"/>
  <c r="C798" i="37"/>
  <c r="D798" i="37"/>
  <c r="B799" i="37"/>
  <c r="C799" i="37"/>
  <c r="D799" i="37"/>
  <c r="B800" i="37"/>
  <c r="C800" i="37"/>
  <c r="G800" i="37" s="1"/>
  <c r="D800" i="37"/>
  <c r="B801" i="37"/>
  <c r="C801" i="37"/>
  <c r="D801" i="37"/>
  <c r="B802" i="37"/>
  <c r="C802" i="37"/>
  <c r="D802" i="37"/>
  <c r="B803" i="37"/>
  <c r="C803" i="37"/>
  <c r="D803" i="37"/>
  <c r="B804" i="37"/>
  <c r="C804" i="37"/>
  <c r="G804" i="37" s="1"/>
  <c r="D804" i="37"/>
  <c r="B805" i="37"/>
  <c r="C805" i="37"/>
  <c r="D805" i="37"/>
  <c r="B806" i="37"/>
  <c r="C806" i="37"/>
  <c r="D806" i="37"/>
  <c r="B807" i="37"/>
  <c r="C807" i="37"/>
  <c r="D807" i="37"/>
  <c r="B808" i="37"/>
  <c r="C808" i="37"/>
  <c r="G808" i="37" s="1"/>
  <c r="D808" i="37"/>
  <c r="B809" i="37"/>
  <c r="C809" i="37"/>
  <c r="D809" i="37"/>
  <c r="B810" i="37"/>
  <c r="C810" i="37"/>
  <c r="D810" i="37"/>
  <c r="B811" i="37"/>
  <c r="C811" i="37"/>
  <c r="D811" i="37"/>
  <c r="B812" i="37"/>
  <c r="C812" i="37"/>
  <c r="G812" i="37" s="1"/>
  <c r="D812" i="37"/>
  <c r="B813" i="37"/>
  <c r="C813" i="37"/>
  <c r="D813" i="37"/>
  <c r="B814" i="37"/>
  <c r="C814" i="37"/>
  <c r="D814" i="37"/>
  <c r="B815" i="37"/>
  <c r="C815" i="37"/>
  <c r="D815" i="37"/>
  <c r="B816" i="37"/>
  <c r="C816" i="37"/>
  <c r="G816" i="37" s="1"/>
  <c r="D816" i="37"/>
  <c r="B817" i="37"/>
  <c r="C817" i="37"/>
  <c r="D817" i="37"/>
  <c r="B818" i="37"/>
  <c r="C818" i="37"/>
  <c r="D818" i="37"/>
  <c r="B819" i="37"/>
  <c r="C819" i="37"/>
  <c r="D819" i="37"/>
  <c r="B820" i="37"/>
  <c r="C820" i="37"/>
  <c r="G820" i="37" s="1"/>
  <c r="D820" i="37"/>
  <c r="B821" i="37"/>
  <c r="C821" i="37"/>
  <c r="D821" i="37"/>
  <c r="B822" i="37"/>
  <c r="C822" i="37"/>
  <c r="D822" i="37"/>
  <c r="B823" i="37"/>
  <c r="C823" i="37"/>
  <c r="D823" i="37"/>
  <c r="B824" i="37"/>
  <c r="C824" i="37"/>
  <c r="G824" i="37" s="1"/>
  <c r="D824" i="37"/>
  <c r="B825" i="37"/>
  <c r="C825" i="37"/>
  <c r="D825" i="37"/>
  <c r="B826" i="37"/>
  <c r="C826" i="37"/>
  <c r="D826" i="37"/>
  <c r="B827" i="37"/>
  <c r="C827" i="37"/>
  <c r="D827" i="37"/>
  <c r="B828" i="37"/>
  <c r="C828" i="37"/>
  <c r="G828" i="37" s="1"/>
  <c r="D828" i="37"/>
  <c r="B829" i="37"/>
  <c r="C829" i="37"/>
  <c r="D829" i="37"/>
  <c r="B830" i="37"/>
  <c r="C830" i="37"/>
  <c r="D830" i="37"/>
  <c r="B831" i="37"/>
  <c r="C831" i="37"/>
  <c r="D831" i="37"/>
  <c r="B832" i="37"/>
  <c r="C832" i="37"/>
  <c r="G832" i="37" s="1"/>
  <c r="D832" i="37"/>
  <c r="B833" i="37"/>
  <c r="C833" i="37"/>
  <c r="D833" i="37"/>
  <c r="B834" i="37"/>
  <c r="C834" i="37"/>
  <c r="D834" i="37"/>
  <c r="B835" i="37"/>
  <c r="C835" i="37"/>
  <c r="D835" i="37"/>
  <c r="B836" i="37"/>
  <c r="C836" i="37"/>
  <c r="G836" i="37" s="1"/>
  <c r="D836" i="37"/>
  <c r="B837" i="37"/>
  <c r="C837" i="37"/>
  <c r="D837" i="37"/>
  <c r="B838" i="37"/>
  <c r="C838" i="37"/>
  <c r="D838" i="37"/>
  <c r="B839" i="37"/>
  <c r="C839" i="37"/>
  <c r="D839" i="37"/>
  <c r="B840" i="37"/>
  <c r="C840" i="37"/>
  <c r="G840" i="37" s="1"/>
  <c r="D840" i="37"/>
  <c r="B841" i="37"/>
  <c r="C841" i="37"/>
  <c r="D841" i="37"/>
  <c r="B842" i="37"/>
  <c r="C842" i="37"/>
  <c r="D842" i="37"/>
  <c r="B843" i="37"/>
  <c r="C843" i="37"/>
  <c r="D843" i="37"/>
  <c r="B844" i="37"/>
  <c r="C844" i="37"/>
  <c r="G844" i="37" s="1"/>
  <c r="D844" i="37"/>
  <c r="B845" i="37"/>
  <c r="C845" i="37"/>
  <c r="D845" i="37"/>
  <c r="B846" i="37"/>
  <c r="C846" i="37"/>
  <c r="D846" i="37"/>
  <c r="B847" i="37"/>
  <c r="C847" i="37"/>
  <c r="D847" i="37"/>
  <c r="B848" i="37"/>
  <c r="C848" i="37"/>
  <c r="G848" i="37" s="1"/>
  <c r="D848" i="37"/>
  <c r="B849" i="37"/>
  <c r="C849" i="37"/>
  <c r="D849" i="37"/>
  <c r="B850" i="37"/>
  <c r="C850" i="37"/>
  <c r="D850" i="37"/>
  <c r="B851" i="37"/>
  <c r="C851" i="37"/>
  <c r="D851" i="37"/>
  <c r="B852" i="37"/>
  <c r="C852" i="37"/>
  <c r="G852" i="37" s="1"/>
  <c r="D852" i="37"/>
  <c r="B853" i="37"/>
  <c r="C853" i="37"/>
  <c r="D853" i="37"/>
  <c r="B854" i="37"/>
  <c r="C854" i="37"/>
  <c r="D854" i="37"/>
  <c r="B855" i="37"/>
  <c r="C855" i="37"/>
  <c r="D855" i="37"/>
  <c r="B856" i="37"/>
  <c r="C856" i="37"/>
  <c r="G856" i="37" s="1"/>
  <c r="D856" i="37"/>
  <c r="B857" i="37"/>
  <c r="C857" i="37"/>
  <c r="D857" i="37"/>
  <c r="B858" i="37"/>
  <c r="C858" i="37"/>
  <c r="D858" i="37"/>
  <c r="B859" i="37"/>
  <c r="C859" i="37"/>
  <c r="D859" i="37"/>
  <c r="B860" i="37"/>
  <c r="C860" i="37"/>
  <c r="G860" i="37" s="1"/>
  <c r="D860" i="37"/>
  <c r="B861" i="37"/>
  <c r="C861" i="37"/>
  <c r="D861" i="37"/>
  <c r="B862" i="37"/>
  <c r="C862" i="37"/>
  <c r="D862" i="37"/>
  <c r="B863" i="37"/>
  <c r="C863" i="37"/>
  <c r="D863" i="37"/>
  <c r="B864" i="37"/>
  <c r="C864" i="37"/>
  <c r="G864" i="37" s="1"/>
  <c r="D864" i="37"/>
  <c r="B865" i="37"/>
  <c r="C865" i="37"/>
  <c r="D865" i="37"/>
  <c r="B866" i="37"/>
  <c r="C866" i="37"/>
  <c r="D866" i="37"/>
  <c r="B867" i="37"/>
  <c r="C867" i="37"/>
  <c r="D867" i="37"/>
  <c r="B868" i="37"/>
  <c r="C868" i="37"/>
  <c r="G868" i="37" s="1"/>
  <c r="D868" i="37"/>
  <c r="B869" i="37"/>
  <c r="C869" i="37"/>
  <c r="D869" i="37"/>
  <c r="B870" i="37"/>
  <c r="C870" i="37"/>
  <c r="D870" i="37"/>
  <c r="B871" i="37"/>
  <c r="C871" i="37"/>
  <c r="D871" i="37"/>
  <c r="B872" i="37"/>
  <c r="C872" i="37"/>
  <c r="G872" i="37" s="1"/>
  <c r="D872" i="37"/>
  <c r="B873" i="37"/>
  <c r="C873" i="37"/>
  <c r="D873" i="37"/>
  <c r="B874" i="37"/>
  <c r="C874" i="37"/>
  <c r="D874" i="37"/>
  <c r="B875" i="37"/>
  <c r="C875" i="37"/>
  <c r="D875" i="37"/>
  <c r="B876" i="37"/>
  <c r="C876" i="37"/>
  <c r="G876" i="37" s="1"/>
  <c r="D876" i="37"/>
  <c r="B877" i="37"/>
  <c r="C877" i="37"/>
  <c r="D877" i="37"/>
  <c r="B878" i="37"/>
  <c r="C878" i="37"/>
  <c r="D878" i="37"/>
  <c r="B879" i="37"/>
  <c r="C879" i="37"/>
  <c r="D879" i="37"/>
  <c r="B880" i="37"/>
  <c r="C880" i="37"/>
  <c r="G880" i="37" s="1"/>
  <c r="D880" i="37"/>
  <c r="B881" i="37"/>
  <c r="C881" i="37"/>
  <c r="D881" i="37"/>
  <c r="B882" i="37"/>
  <c r="C882" i="37"/>
  <c r="D882" i="37"/>
  <c r="B883" i="37"/>
  <c r="C883" i="37"/>
  <c r="D883" i="37"/>
  <c r="B884" i="37"/>
  <c r="C884" i="37"/>
  <c r="G884" i="37" s="1"/>
  <c r="D884" i="37"/>
  <c r="B885" i="37"/>
  <c r="C885" i="37"/>
  <c r="D885" i="37"/>
  <c r="B886" i="37"/>
  <c r="C886" i="37"/>
  <c r="D886" i="37"/>
  <c r="B887" i="37"/>
  <c r="C887" i="37"/>
  <c r="D887" i="37"/>
  <c r="B888" i="37"/>
  <c r="C888" i="37"/>
  <c r="G888" i="37" s="1"/>
  <c r="D888" i="37"/>
  <c r="B889" i="37"/>
  <c r="C889" i="37"/>
  <c r="D889" i="37"/>
  <c r="B890" i="37"/>
  <c r="C890" i="37"/>
  <c r="D890" i="37"/>
  <c r="B891" i="37"/>
  <c r="C891" i="37"/>
  <c r="D891" i="37"/>
  <c r="B892" i="37"/>
  <c r="C892" i="37"/>
  <c r="G892" i="37" s="1"/>
  <c r="D892" i="37"/>
  <c r="B893" i="37"/>
  <c r="C893" i="37"/>
  <c r="D893" i="37"/>
  <c r="B894" i="37"/>
  <c r="C894" i="37"/>
  <c r="D894" i="37"/>
  <c r="B895" i="37"/>
  <c r="C895" i="37"/>
  <c r="D895" i="37"/>
  <c r="B896" i="37"/>
  <c r="C896" i="37"/>
  <c r="G896" i="37" s="1"/>
  <c r="D896" i="37"/>
  <c r="B897" i="37"/>
  <c r="C897" i="37"/>
  <c r="D897" i="37"/>
  <c r="B898" i="37"/>
  <c r="C898" i="37"/>
  <c r="D898" i="37"/>
  <c r="B899" i="37"/>
  <c r="C899" i="37"/>
  <c r="D899" i="37"/>
  <c r="B900" i="37"/>
  <c r="C900" i="37"/>
  <c r="G900" i="37" s="1"/>
  <c r="D900" i="37"/>
  <c r="B901" i="37"/>
  <c r="C901" i="37"/>
  <c r="D901" i="37"/>
  <c r="B902" i="37"/>
  <c r="C902" i="37"/>
  <c r="D902" i="37"/>
  <c r="B903" i="37"/>
  <c r="C903" i="37"/>
  <c r="D903" i="37"/>
  <c r="B904" i="37"/>
  <c r="C904" i="37"/>
  <c r="G904" i="37" s="1"/>
  <c r="D904" i="37"/>
  <c r="B905" i="37"/>
  <c r="C905" i="37"/>
  <c r="D905" i="37"/>
  <c r="B906" i="37"/>
  <c r="C906" i="37"/>
  <c r="D906" i="37"/>
  <c r="B907" i="37"/>
  <c r="C907" i="37"/>
  <c r="D907" i="37"/>
  <c r="B908" i="37"/>
  <c r="C908" i="37"/>
  <c r="G908" i="37" s="1"/>
  <c r="D908" i="37"/>
  <c r="B909" i="37"/>
  <c r="C909" i="37"/>
  <c r="D909" i="37"/>
  <c r="B910" i="37"/>
  <c r="C910" i="37"/>
  <c r="D910" i="37"/>
  <c r="B911" i="37"/>
  <c r="C911" i="37"/>
  <c r="G911" i="37" s="1"/>
  <c r="D911" i="37"/>
  <c r="B912" i="37"/>
  <c r="C912" i="37"/>
  <c r="G912" i="37" s="1"/>
  <c r="D912" i="37"/>
  <c r="B913" i="37"/>
  <c r="C913" i="37"/>
  <c r="D913" i="37"/>
  <c r="B914" i="37"/>
  <c r="C914" i="37"/>
  <c r="D914" i="37"/>
  <c r="B915" i="37"/>
  <c r="C915" i="37"/>
  <c r="G915" i="37" s="1"/>
  <c r="D915" i="37"/>
  <c r="B916" i="37"/>
  <c r="C916" i="37"/>
  <c r="G916" i="37" s="1"/>
  <c r="D916" i="37"/>
  <c r="B917" i="37"/>
  <c r="C917" i="37"/>
  <c r="D917" i="37"/>
  <c r="B918" i="37"/>
  <c r="C918" i="37"/>
  <c r="D918" i="37"/>
  <c r="B919" i="37"/>
  <c r="C919" i="37"/>
  <c r="G919" i="37" s="1"/>
  <c r="D919" i="37"/>
  <c r="B920" i="37"/>
  <c r="C920" i="37"/>
  <c r="G920" i="37" s="1"/>
  <c r="D920" i="37"/>
  <c r="B921" i="37"/>
  <c r="C921" i="37"/>
  <c r="D921" i="37"/>
  <c r="B922" i="37"/>
  <c r="C922" i="37"/>
  <c r="D922" i="37"/>
  <c r="B923" i="37"/>
  <c r="C923" i="37"/>
  <c r="G923" i="37" s="1"/>
  <c r="D923" i="37"/>
  <c r="B924" i="37"/>
  <c r="C924" i="37"/>
  <c r="G924" i="37" s="1"/>
  <c r="D924" i="37"/>
  <c r="B925" i="37"/>
  <c r="C925" i="37"/>
  <c r="D925" i="37"/>
  <c r="B926" i="37"/>
  <c r="C926" i="37"/>
  <c r="D926" i="37"/>
  <c r="B927" i="37"/>
  <c r="C927" i="37"/>
  <c r="G927" i="37" s="1"/>
  <c r="D927" i="37"/>
  <c r="B928" i="37"/>
  <c r="C928" i="37"/>
  <c r="G928" i="37" s="1"/>
  <c r="D928" i="37"/>
  <c r="B929" i="37"/>
  <c r="C929" i="37"/>
  <c r="D929" i="37"/>
  <c r="B930" i="37"/>
  <c r="C930" i="37"/>
  <c r="D930" i="37"/>
  <c r="B931" i="37"/>
  <c r="C931" i="37"/>
  <c r="G931" i="37" s="1"/>
  <c r="D931" i="37"/>
  <c r="B932" i="37"/>
  <c r="C932" i="37"/>
  <c r="G932" i="37" s="1"/>
  <c r="D932" i="37"/>
  <c r="B933" i="37"/>
  <c r="C933" i="37"/>
  <c r="G933" i="37" s="1"/>
  <c r="D933" i="37"/>
  <c r="B934" i="37"/>
  <c r="C934" i="37"/>
  <c r="G934" i="37" s="1"/>
  <c r="D934" i="37"/>
  <c r="B935" i="37"/>
  <c r="C935" i="37"/>
  <c r="G935" i="37" s="1"/>
  <c r="D935" i="37"/>
  <c r="B936" i="37"/>
  <c r="C936" i="37"/>
  <c r="G936" i="37" s="1"/>
  <c r="D936" i="37"/>
  <c r="B937" i="37"/>
  <c r="C937" i="37"/>
  <c r="G937" i="37" s="1"/>
  <c r="D937" i="37"/>
  <c r="B938" i="37"/>
  <c r="C938" i="37"/>
  <c r="G938" i="37" s="1"/>
  <c r="D938" i="37"/>
  <c r="B939" i="37"/>
  <c r="C939" i="37"/>
  <c r="G939" i="37" s="1"/>
  <c r="D939" i="37"/>
  <c r="B940" i="37"/>
  <c r="C940" i="37"/>
  <c r="G940" i="37" s="1"/>
  <c r="D940" i="37"/>
  <c r="B941" i="37"/>
  <c r="C941" i="37"/>
  <c r="G941" i="37" s="1"/>
  <c r="D941" i="37"/>
  <c r="B942" i="37"/>
  <c r="C942" i="37"/>
  <c r="G942" i="37" s="1"/>
  <c r="D942" i="37"/>
  <c r="B943" i="37"/>
  <c r="C943" i="37"/>
  <c r="G943" i="37" s="1"/>
  <c r="D943" i="37"/>
  <c r="B944" i="37"/>
  <c r="C944" i="37"/>
  <c r="G944" i="37" s="1"/>
  <c r="D944" i="37"/>
  <c r="B945" i="37"/>
  <c r="C945" i="37"/>
  <c r="G945" i="37" s="1"/>
  <c r="D945" i="37"/>
  <c r="B946" i="37"/>
  <c r="C946" i="37"/>
  <c r="G946" i="37" s="1"/>
  <c r="D946" i="37"/>
  <c r="B947" i="37"/>
  <c r="C947" i="37"/>
  <c r="G947" i="37" s="1"/>
  <c r="D947" i="37"/>
  <c r="B948" i="37"/>
  <c r="C948" i="37"/>
  <c r="G948" i="37" s="1"/>
  <c r="D948" i="37"/>
  <c r="B949" i="37"/>
  <c r="C949" i="37"/>
  <c r="G949" i="37" s="1"/>
  <c r="D949" i="37"/>
  <c r="B950" i="37"/>
  <c r="C950" i="37"/>
  <c r="G950" i="37" s="1"/>
  <c r="D950" i="37"/>
  <c r="B951" i="37"/>
  <c r="C951" i="37"/>
  <c r="G951" i="37" s="1"/>
  <c r="D951" i="37"/>
  <c r="B952" i="37"/>
  <c r="C952" i="37"/>
  <c r="G952" i="37" s="1"/>
  <c r="D952" i="37"/>
  <c r="B953" i="37"/>
  <c r="C953" i="37"/>
  <c r="G953" i="37" s="1"/>
  <c r="D953" i="37"/>
  <c r="B954" i="37"/>
  <c r="C954" i="37"/>
  <c r="G954" i="37" s="1"/>
  <c r="D954" i="37"/>
  <c r="B955" i="37"/>
  <c r="C955" i="37"/>
  <c r="G955" i="37" s="1"/>
  <c r="D955" i="37"/>
  <c r="B956" i="37"/>
  <c r="C956" i="37"/>
  <c r="G956" i="37" s="1"/>
  <c r="D956" i="37"/>
  <c r="B957" i="37"/>
  <c r="C957" i="37"/>
  <c r="G957" i="37" s="1"/>
  <c r="D957" i="37"/>
  <c r="B958" i="37"/>
  <c r="C958" i="37"/>
  <c r="G958" i="37" s="1"/>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B981" i="37"/>
  <c r="C981" i="37"/>
  <c r="D981" i="37"/>
  <c r="B982" i="37"/>
  <c r="C982" i="37"/>
  <c r="D982" i="37"/>
  <c r="B983" i="37"/>
  <c r="B984" i="37"/>
  <c r="B985" i="37"/>
  <c r="G985" i="37" s="1"/>
  <c r="C985" i="37"/>
  <c r="D985" i="37"/>
  <c r="B986" i="37"/>
  <c r="C986" i="37"/>
  <c r="D986" i="37"/>
  <c r="H986" i="37" s="1"/>
  <c r="B987" i="37"/>
  <c r="G987" i="37" s="1"/>
  <c r="C987" i="37"/>
  <c r="D987" i="37"/>
  <c r="B988" i="37"/>
  <c r="C988" i="37"/>
  <c r="H988" i="37" s="1"/>
  <c r="D988" i="37"/>
  <c r="B989" i="37"/>
  <c r="C989" i="37"/>
  <c r="D989" i="37"/>
  <c r="H989" i="37" s="1"/>
  <c r="B990" i="37"/>
  <c r="B991" i="37"/>
  <c r="C991" i="37"/>
  <c r="D991" i="37"/>
  <c r="G991" i="37" s="1"/>
  <c r="B992" i="37"/>
  <c r="C992" i="37"/>
  <c r="D992" i="37"/>
  <c r="B993" i="37"/>
  <c r="C993" i="37"/>
  <c r="D993" i="37"/>
  <c r="B994" i="37"/>
  <c r="C994" i="37"/>
  <c r="D994" i="37"/>
  <c r="B995" i="37"/>
  <c r="C995" i="37"/>
  <c r="D995" i="37"/>
  <c r="G995" i="37" s="1"/>
  <c r="B996" i="37"/>
  <c r="C996" i="37"/>
  <c r="D996" i="37"/>
  <c r="B997" i="37"/>
  <c r="C997" i="37"/>
  <c r="D997" i="37"/>
  <c r="B998" i="37"/>
  <c r="C998" i="37"/>
  <c r="D998" i="37"/>
  <c r="G998" i="37" s="1"/>
  <c r="B999" i="37"/>
  <c r="C999" i="37"/>
  <c r="D999" i="37"/>
  <c r="G999" i="37" s="1"/>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G1007" i="37" s="1"/>
  <c r="D1007" i="37"/>
  <c r="B1008" i="37"/>
  <c r="C1008" i="37"/>
  <c r="G1008" i="37" s="1"/>
  <c r="D1008" i="37"/>
  <c r="B1009" i="37"/>
  <c r="C1009" i="37"/>
  <c r="G1009" i="37" s="1"/>
  <c r="D1009" i="37"/>
  <c r="B1010" i="37"/>
  <c r="C1010" i="37"/>
  <c r="G1010" i="37" s="1"/>
  <c r="D1010" i="37"/>
  <c r="B1011" i="37"/>
  <c r="C1011" i="37"/>
  <c r="G1011" i="37" s="1"/>
  <c r="D1011" i="37"/>
  <c r="B1012" i="37"/>
  <c r="B1013" i="37"/>
  <c r="G1013" i="37" s="1"/>
  <c r="C1013" i="37"/>
  <c r="D1013" i="37"/>
  <c r="B1014" i="37"/>
  <c r="G1014" i="37" s="1"/>
  <c r="C1014" i="37"/>
  <c r="D1014" i="37"/>
  <c r="B1015" i="37"/>
  <c r="G1015" i="37" s="1"/>
  <c r="C1015" i="37"/>
  <c r="D1015" i="37"/>
  <c r="B1016" i="37"/>
  <c r="B1017" i="37"/>
  <c r="C1017" i="37"/>
  <c r="D1017" i="37"/>
  <c r="B1018" i="37"/>
  <c r="C1018" i="37"/>
  <c r="D1018" i="37"/>
  <c r="B1019" i="37"/>
  <c r="C1019" i="37"/>
  <c r="D1019" i="37"/>
  <c r="G1019" i="37" s="1"/>
  <c r="B1020" i="37"/>
  <c r="C1020" i="37"/>
  <c r="D1020" i="37"/>
  <c r="G1020" i="37" s="1"/>
  <c r="B1021" i="37"/>
  <c r="C1021" i="37"/>
  <c r="D1021" i="37"/>
  <c r="B1022" i="37"/>
  <c r="C1022" i="37"/>
  <c r="D1022" i="37"/>
  <c r="B1023" i="37"/>
  <c r="B1024" i="37"/>
  <c r="G1024" i="37" s="1"/>
  <c r="C1024" i="37"/>
  <c r="D1024" i="37"/>
  <c r="B1025" i="37"/>
  <c r="C1025" i="37"/>
  <c r="D1025" i="37"/>
  <c r="B1026" i="37"/>
  <c r="C1026" i="37"/>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B1043" i="37"/>
  <c r="C1043" i="37"/>
  <c r="H1043" i="37" s="1"/>
  <c r="D1043" i="37"/>
  <c r="B1044" i="37"/>
  <c r="C1044" i="37"/>
  <c r="D1044" i="37"/>
  <c r="G1044" i="37" s="1"/>
  <c r="B1045" i="37"/>
  <c r="C1045" i="37"/>
  <c r="D1045" i="37"/>
  <c r="G1045" i="37" s="1"/>
  <c r="B1046" i="37"/>
  <c r="C1046" i="37"/>
  <c r="D1046" i="37"/>
  <c r="B1047" i="37"/>
  <c r="C1047" i="37"/>
  <c r="D1047" i="37"/>
  <c r="B1048" i="37"/>
  <c r="C1048" i="37"/>
  <c r="D1048" i="37"/>
  <c r="G1048" i="37" s="1"/>
  <c r="B1049" i="37"/>
  <c r="B1050" i="37"/>
  <c r="B1051" i="37"/>
  <c r="C1051" i="37"/>
  <c r="D1051" i="37"/>
  <c r="B1052" i="37"/>
  <c r="C1052" i="37"/>
  <c r="D1052" i="37"/>
  <c r="G1052" i="37" s="1"/>
  <c r="B1053" i="37"/>
  <c r="C1053" i="37"/>
  <c r="D1053" i="37"/>
  <c r="G1053" i="37" s="1"/>
  <c r="B1054" i="37"/>
  <c r="C1054" i="37"/>
  <c r="D1054" i="37"/>
  <c r="B1055" i="37"/>
  <c r="C1055" i="37"/>
  <c r="D1055" i="37"/>
  <c r="B1056" i="37"/>
  <c r="C1056" i="37"/>
  <c r="D1056" i="37"/>
  <c r="G1056" i="37" s="1"/>
  <c r="B1057" i="37"/>
  <c r="B1058" i="37"/>
  <c r="B1059" i="37"/>
  <c r="C1059" i="37"/>
  <c r="D1059" i="37"/>
  <c r="B1060" i="37"/>
  <c r="C1060" i="37"/>
  <c r="D1060" i="37"/>
  <c r="B1061" i="37"/>
  <c r="C1061" i="37"/>
  <c r="D1061" i="37"/>
  <c r="G1061" i="37" s="1"/>
  <c r="B1062" i="37"/>
  <c r="C1062" i="37"/>
  <c r="D1062" i="37"/>
  <c r="B1063" i="37"/>
  <c r="C1063" i="37"/>
  <c r="D1063" i="37"/>
  <c r="B1064" i="37"/>
  <c r="C1064" i="37"/>
  <c r="D1064" i="37"/>
  <c r="B1065" i="37"/>
  <c r="C1065" i="37"/>
  <c r="D1065" i="37"/>
  <c r="G1065" i="37" s="1"/>
  <c r="B1066" i="37"/>
  <c r="C1066" i="37"/>
  <c r="D1066" i="37"/>
  <c r="B1067" i="37"/>
  <c r="C1067" i="37"/>
  <c r="D1067" i="37"/>
  <c r="B1068" i="37"/>
  <c r="C1068" i="37"/>
  <c r="D1068" i="37"/>
  <c r="B1069" i="37"/>
  <c r="C1069" i="37"/>
  <c r="D1069" i="37"/>
  <c r="G1069" i="37" s="1"/>
  <c r="B1070" i="37"/>
  <c r="C1070" i="37"/>
  <c r="D1070" i="37"/>
  <c r="B1071" i="37"/>
  <c r="C1071" i="37"/>
  <c r="D1071" i="37"/>
  <c r="B1072" i="37"/>
  <c r="C1072" i="37"/>
  <c r="D1072" i="37"/>
  <c r="B1073" i="37"/>
  <c r="C1073" i="37"/>
  <c r="D1073" i="37"/>
  <c r="G1073" i="37" s="1"/>
  <c r="B1074" i="37"/>
  <c r="C1074" i="37"/>
  <c r="D1074" i="37"/>
  <c r="B1075" i="37"/>
  <c r="C1075" i="37"/>
  <c r="D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C1090" i="37"/>
  <c r="G1090" i="37" s="1"/>
  <c r="D1090" i="37"/>
  <c r="B1091" i="37"/>
  <c r="C1091" i="37"/>
  <c r="G1091" i="37" s="1"/>
  <c r="D1091" i="37"/>
  <c r="B1092" i="37"/>
  <c r="C1092" i="37"/>
  <c r="G1092" i="37" s="1"/>
  <c r="D1092" i="37"/>
  <c r="B1093" i="37"/>
  <c r="C1093" i="37"/>
  <c r="G1093" i="37" s="1"/>
  <c r="D1093" i="37"/>
  <c r="B1094" i="37"/>
  <c r="C1094" i="37"/>
  <c r="G1094" i="37" s="1"/>
  <c r="D1094" i="37"/>
  <c r="B1095" i="37"/>
  <c r="C1095" i="37"/>
  <c r="G1095" i="37" s="1"/>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B1109" i="37"/>
  <c r="C1109" i="37"/>
  <c r="D1109" i="37"/>
  <c r="G1109" i="37" s="1"/>
  <c r="B1110" i="37"/>
  <c r="C1110" i="37"/>
  <c r="D1110" i="37"/>
  <c r="G1110" i="37" s="1"/>
  <c r="B1111" i="37"/>
  <c r="C1111" i="37"/>
  <c r="D1111" i="37"/>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C1120" i="37"/>
  <c r="G1120" i="37" s="1"/>
  <c r="D1120" i="37"/>
  <c r="B1121" i="37"/>
  <c r="C1121" i="37"/>
  <c r="G1121" i="37" s="1"/>
  <c r="D1121" i="37"/>
  <c r="B1122" i="37"/>
  <c r="C1122" i="37"/>
  <c r="G1122" i="37" s="1"/>
  <c r="D1122" i="37"/>
  <c r="B1123" i="37"/>
  <c r="C1123" i="37"/>
  <c r="G1123" i="37" s="1"/>
  <c r="D1123" i="37"/>
  <c r="B1124" i="37"/>
  <c r="C1124" i="37"/>
  <c r="G1124" i="37" s="1"/>
  <c r="D1124" i="37"/>
  <c r="B1125" i="37"/>
  <c r="C1125" i="37"/>
  <c r="G1125" i="37" s="1"/>
  <c r="D1125" i="37"/>
  <c r="B1126" i="37"/>
  <c r="C1126" i="37"/>
  <c r="G1126" i="37" s="1"/>
  <c r="D1126" i="37"/>
  <c r="B1127" i="37"/>
  <c r="C1127" i="37"/>
  <c r="G1127" i="37" s="1"/>
  <c r="D1127" i="37"/>
  <c r="B1128" i="37"/>
  <c r="C1128" i="37"/>
  <c r="D1128" i="37"/>
  <c r="B1129" i="37"/>
  <c r="C1129" i="37"/>
  <c r="D1129" i="37"/>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G1142" i="37" s="1"/>
  <c r="D1142" i="37"/>
  <c r="B1143" i="37"/>
  <c r="B1144" i="37"/>
  <c r="G1144" i="37" s="1"/>
  <c r="C1144" i="37"/>
  <c r="D1144" i="37"/>
  <c r="B1145" i="37"/>
  <c r="G1145" i="37" s="1"/>
  <c r="C1145" i="37"/>
  <c r="D1145" i="37"/>
  <c r="B1146" i="37"/>
  <c r="C1146" i="37"/>
  <c r="D1146" i="37"/>
  <c r="B1147" i="37"/>
  <c r="C1147" i="37"/>
  <c r="D1147" i="37"/>
  <c r="B1148" i="37"/>
  <c r="G1148" i="37" s="1"/>
  <c r="C1148" i="37"/>
  <c r="D1148" i="37"/>
  <c r="B1149" i="37"/>
  <c r="G1149" i="37" s="1"/>
  <c r="C1149" i="37"/>
  <c r="D1149" i="37"/>
  <c r="B1150" i="37"/>
  <c r="C1150" i="37"/>
  <c r="D1150" i="37"/>
  <c r="B1151" i="37"/>
  <c r="C1151" i="37"/>
  <c r="D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D1164" i="37"/>
  <c r="B1165" i="37"/>
  <c r="C1165" i="37"/>
  <c r="D1165" i="37"/>
  <c r="B1166" i="37"/>
  <c r="C1166" i="37"/>
  <c r="G1166" i="37" s="1"/>
  <c r="D1166" i="37"/>
  <c r="B1167" i="37"/>
  <c r="C1167" i="37"/>
  <c r="D1167" i="37"/>
  <c r="B1168" i="37"/>
  <c r="B1169" i="37"/>
  <c r="B1170" i="37"/>
  <c r="C1170" i="37"/>
  <c r="D1170" i="37"/>
  <c r="B1171" i="37"/>
  <c r="G1171" i="37" s="1"/>
  <c r="C1171" i="37"/>
  <c r="D1171" i="37"/>
  <c r="B1172" i="37"/>
  <c r="C1172" i="37"/>
  <c r="D1172" i="37"/>
  <c r="B1173" i="37"/>
  <c r="C1173" i="37"/>
  <c r="D1173" i="37"/>
  <c r="B1174" i="37"/>
  <c r="C1174" i="37"/>
  <c r="D1174" i="37"/>
  <c r="B1175" i="37"/>
  <c r="G1175" i="37" s="1"/>
  <c r="C1175" i="37"/>
  <c r="D1175" i="37"/>
  <c r="B1176" i="37"/>
  <c r="C1176" i="37"/>
  <c r="D1176" i="37"/>
  <c r="B1177" i="37"/>
  <c r="C1177" i="37"/>
  <c r="D1177" i="37"/>
  <c r="B1178" i="37"/>
  <c r="C1178" i="37"/>
  <c r="D1178" i="37"/>
  <c r="B1179" i="37"/>
  <c r="G1179" i="37" s="1"/>
  <c r="C1179" i="37"/>
  <c r="D1179" i="37"/>
  <c r="B1180" i="37"/>
  <c r="C1180" i="37"/>
  <c r="D1180" i="37"/>
  <c r="B1181" i="37"/>
  <c r="C1181" i="37"/>
  <c r="D1181" i="37"/>
  <c r="B1182" i="37"/>
  <c r="C1182" i="37"/>
  <c r="D1182" i="37"/>
  <c r="B1183" i="37"/>
  <c r="G1183" i="37" s="1"/>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H1203" i="37" s="1"/>
  <c r="B1204" i="37"/>
  <c r="B1205" i="37"/>
  <c r="C1205" i="37"/>
  <c r="D1205" i="37"/>
  <c r="B1206" i="37"/>
  <c r="C1206" i="37"/>
  <c r="G1206" i="37" s="1"/>
  <c r="D1206" i="37"/>
  <c r="B1207" i="37"/>
  <c r="C1207" i="37"/>
  <c r="D1207" i="37"/>
  <c r="B1208" i="37"/>
  <c r="B1209" i="37"/>
  <c r="C1209" i="37"/>
  <c r="D1209" i="37"/>
  <c r="H1209" i="37" s="1"/>
  <c r="B1210" i="37"/>
  <c r="C1210" i="37"/>
  <c r="G1210" i="37" s="1"/>
  <c r="D1210" i="37"/>
  <c r="B1211" i="37"/>
  <c r="C1211" i="37"/>
  <c r="D1211" i="37"/>
  <c r="B1212" i="37"/>
  <c r="B1213" i="37"/>
  <c r="C1213" i="37"/>
  <c r="D1213" i="37"/>
  <c r="B1214" i="37"/>
  <c r="C1214" i="37"/>
  <c r="D1214" i="37"/>
  <c r="B1215" i="37"/>
  <c r="G1215" i="37" s="1"/>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G1224" i="37" s="1"/>
  <c r="D1224" i="37"/>
  <c r="B1225" i="37"/>
  <c r="C1225" i="37"/>
  <c r="D1225" i="37"/>
  <c r="B1226" i="37"/>
  <c r="C1226" i="37"/>
  <c r="D1226" i="37"/>
  <c r="B1227" i="37"/>
  <c r="C1227" i="37"/>
  <c r="D1227" i="37"/>
  <c r="B1228" i="37"/>
  <c r="C1228" i="37"/>
  <c r="G1228" i="37" s="1"/>
  <c r="D1228" i="37"/>
  <c r="B1229" i="37"/>
  <c r="C1229" i="37"/>
  <c r="D1229" i="37"/>
  <c r="B1230" i="37"/>
  <c r="C1230" i="37"/>
  <c r="D1230" i="37"/>
  <c r="B1231" i="37"/>
  <c r="C1231" i="37"/>
  <c r="D1231" i="37"/>
  <c r="B1232" i="37"/>
  <c r="C1232" i="37"/>
  <c r="G1232" i="37" s="1"/>
  <c r="D1232" i="37"/>
  <c r="B1233" i="37"/>
  <c r="C1233" i="37"/>
  <c r="D1233" i="37"/>
  <c r="B1234" i="37"/>
  <c r="C1234" i="37"/>
  <c r="D1234" i="37"/>
  <c r="B1235" i="37"/>
  <c r="C1235" i="37"/>
  <c r="D1235" i="37"/>
  <c r="B1236" i="37"/>
  <c r="C1236" i="37"/>
  <c r="G1236" i="37" s="1"/>
  <c r="D1236" i="37"/>
  <c r="B1237" i="37"/>
  <c r="C1237" i="37"/>
  <c r="D1237" i="37"/>
  <c r="B1238" i="37"/>
  <c r="C1238" i="37"/>
  <c r="D1238" i="37"/>
  <c r="B1239" i="37"/>
  <c r="C1239" i="37"/>
  <c r="D1239" i="37"/>
  <c r="B1240" i="37"/>
  <c r="C1240" i="37"/>
  <c r="G1240" i="37" s="1"/>
  <c r="D1240" i="37"/>
  <c r="B1241" i="37"/>
  <c r="C1241" i="37"/>
  <c r="D1241" i="37"/>
  <c r="B1242" i="37"/>
  <c r="C1242" i="37"/>
  <c r="D1242" i="37"/>
  <c r="B1243" i="37"/>
  <c r="C1243" i="37"/>
  <c r="D1243" i="37"/>
  <c r="B1244" i="37"/>
  <c r="C1244" i="37"/>
  <c r="G1244" i="37" s="1"/>
  <c r="D1244" i="37"/>
  <c r="B1245" i="37"/>
  <c r="C1245" i="37"/>
  <c r="D1245" i="37"/>
  <c r="B1246" i="37"/>
  <c r="C1246" i="37"/>
  <c r="D1246" i="37"/>
  <c r="B1247" i="37"/>
  <c r="C1247" i="37"/>
  <c r="D1247" i="37"/>
  <c r="B1248" i="37"/>
  <c r="C1248" i="37"/>
  <c r="G1248" i="37" s="1"/>
  <c r="D1248" i="37"/>
  <c r="B1249" i="37"/>
  <c r="C1249" i="37"/>
  <c r="D1249" i="37"/>
  <c r="B1250" i="37"/>
  <c r="C1250" i="37"/>
  <c r="D1250" i="37"/>
  <c r="B1251" i="37"/>
  <c r="C1251" i="37"/>
  <c r="D1251" i="37"/>
  <c r="B1252" i="37"/>
  <c r="C1252" i="37"/>
  <c r="D1252" i="37"/>
  <c r="B1253" i="37"/>
  <c r="C1253" i="37"/>
  <c r="D1253" i="37"/>
  <c r="B1254" i="37"/>
  <c r="C1254" i="37"/>
  <c r="H1254" i="37" s="1"/>
  <c r="D1254" i="37"/>
  <c r="B1255" i="37"/>
  <c r="C1255" i="37"/>
  <c r="D1255" i="37"/>
  <c r="B1256" i="37"/>
  <c r="C1256" i="37"/>
  <c r="G1256" i="37" s="1"/>
  <c r="D1256" i="37"/>
  <c r="B1257" i="37"/>
  <c r="C1257" i="37"/>
  <c r="D1257" i="37"/>
  <c r="B1258" i="37"/>
  <c r="C1258" i="37"/>
  <c r="D1258" i="37"/>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D1266" i="37"/>
  <c r="B1267" i="37"/>
  <c r="C1267" i="37"/>
  <c r="D1267" i="37"/>
  <c r="B1268" i="37"/>
  <c r="C1268" i="37"/>
  <c r="G1268" i="37" s="1"/>
  <c r="D1268" i="37"/>
  <c r="B1269" i="37"/>
  <c r="C1269" i="37"/>
  <c r="D1269" i="37"/>
  <c r="B1270" i="37"/>
  <c r="C1270" i="37"/>
  <c r="D1270" i="37"/>
  <c r="B1271" i="37"/>
  <c r="C1271" i="37"/>
  <c r="D1271" i="37"/>
  <c r="B1272" i="37"/>
  <c r="C1272" i="37"/>
  <c r="G1272" i="37" s="1"/>
  <c r="D1272" i="37"/>
  <c r="B1273" i="37"/>
  <c r="C1273" i="37"/>
  <c r="D1273" i="37"/>
  <c r="B1274" i="37"/>
  <c r="C1274" i="37"/>
  <c r="D1274" i="37"/>
  <c r="B1275" i="37"/>
  <c r="C1275" i="37"/>
  <c r="D1275" i="37"/>
  <c r="B1276" i="37"/>
  <c r="C1276" i="37"/>
  <c r="G1276" i="37" s="1"/>
  <c r="D1276" i="37"/>
  <c r="B1277" i="37"/>
  <c r="C1277" i="37"/>
  <c r="D1277" i="37"/>
  <c r="B1278" i="37"/>
  <c r="C1278" i="37"/>
  <c r="D1278" i="37"/>
  <c r="B1279" i="37"/>
  <c r="C1279" i="37"/>
  <c r="D1279" i="37"/>
  <c r="B1280" i="37"/>
  <c r="C1280" i="37"/>
  <c r="G1280" i="37" s="1"/>
  <c r="D1280" i="37"/>
  <c r="B1281" i="37"/>
  <c r="C1281" i="37"/>
  <c r="D1281" i="37"/>
  <c r="B1282" i="37"/>
  <c r="C1282" i="37"/>
  <c r="D1282" i="37"/>
  <c r="B1283" i="37"/>
  <c r="C1283" i="37"/>
  <c r="D1283" i="37"/>
  <c r="B1284" i="37"/>
  <c r="C1284" i="37"/>
  <c r="G1284" i="37" s="1"/>
  <c r="D1284" i="37"/>
  <c r="B1285" i="37"/>
  <c r="C1285" i="37"/>
  <c r="D1285" i="37"/>
  <c r="B1286" i="37"/>
  <c r="C1286" i="37"/>
  <c r="D1286" i="37"/>
  <c r="B1287" i="37"/>
  <c r="B1288" i="37"/>
  <c r="B1289" i="37"/>
  <c r="C1289" i="37"/>
  <c r="D1289" i="37"/>
  <c r="B1290" i="37"/>
  <c r="G1290" i="37" s="1"/>
  <c r="C1290" i="37"/>
  <c r="D1290" i="37"/>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D1298" i="37"/>
  <c r="B1299" i="37"/>
  <c r="C1299" i="37"/>
  <c r="D1299" i="37"/>
  <c r="B1300" i="37"/>
  <c r="C1300" i="37"/>
  <c r="G1300" i="37" s="1"/>
  <c r="D1300" i="37"/>
  <c r="B1301" i="37"/>
  <c r="C1301" i="37"/>
  <c r="D1301" i="37"/>
  <c r="B1302" i="37"/>
  <c r="C1302" i="37"/>
  <c r="D1302" i="37"/>
  <c r="B1303" i="37"/>
  <c r="C1303" i="37"/>
  <c r="D1303" i="37"/>
  <c r="B1304" i="37"/>
  <c r="B1305" i="37"/>
  <c r="G1305" i="37" s="1"/>
  <c r="C1305" i="37"/>
  <c r="D1305" i="37"/>
  <c r="B1306" i="37"/>
  <c r="C1306" i="37"/>
  <c r="D1306" i="37"/>
  <c r="B1307" i="37"/>
  <c r="C1307" i="37"/>
  <c r="D1307" i="37"/>
  <c r="B1308" i="37"/>
  <c r="G1308" i="37" s="1"/>
  <c r="C1308" i="37"/>
  <c r="D1308" i="37"/>
  <c r="B1309" i="37"/>
  <c r="G1309" i="37" s="1"/>
  <c r="C1309" i="37"/>
  <c r="D1309" i="37"/>
  <c r="B1310" i="37"/>
  <c r="B1311" i="37"/>
  <c r="G1311" i="37" s="1"/>
  <c r="C1311" i="37"/>
  <c r="D1311" i="37"/>
  <c r="B1312" i="37"/>
  <c r="C1312" i="37"/>
  <c r="D1312" i="37"/>
  <c r="B1313" i="37"/>
  <c r="C1313" i="37"/>
  <c r="D1313" i="37"/>
  <c r="B1314" i="37"/>
  <c r="C1314" i="37"/>
  <c r="D1314" i="37"/>
  <c r="B1315" i="37"/>
  <c r="G1315" i="37" s="1"/>
  <c r="C1315" i="37"/>
  <c r="D1315" i="37"/>
  <c r="B1316" i="37"/>
  <c r="C1316" i="37"/>
  <c r="D1316" i="37"/>
  <c r="B1317" i="37"/>
  <c r="B1318" i="37"/>
  <c r="B1319" i="37"/>
  <c r="C1319" i="37"/>
  <c r="D1319" i="37"/>
  <c r="B1320" i="37"/>
  <c r="C1320" i="37"/>
  <c r="G1320" i="37" s="1"/>
  <c r="D1320" i="37"/>
  <c r="B1321" i="37"/>
  <c r="B1322" i="37"/>
  <c r="G1322" i="37" s="1"/>
  <c r="C1322" i="37"/>
  <c r="D1322" i="37"/>
  <c r="B1323" i="37"/>
  <c r="G1323" i="37" s="1"/>
  <c r="C1323" i="37"/>
  <c r="D1323" i="37"/>
  <c r="B1324" i="37"/>
  <c r="G1324" i="37" s="1"/>
  <c r="C1324" i="37"/>
  <c r="D1324" i="37"/>
  <c r="B1325" i="37"/>
  <c r="B1326" i="37"/>
  <c r="G1326" i="37" s="1"/>
  <c r="C1326" i="37"/>
  <c r="D1326" i="37"/>
  <c r="B1327" i="37"/>
  <c r="C1327" i="37"/>
  <c r="D1327" i="37"/>
  <c r="B1328" i="37"/>
  <c r="C1328" i="37"/>
  <c r="D1328" i="37"/>
  <c r="B1329" i="37"/>
  <c r="C1329" i="37"/>
  <c r="D1329" i="37"/>
  <c r="B1330" i="37"/>
  <c r="G1330" i="37" s="1"/>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G1339" i="37" s="1"/>
  <c r="D1339" i="37"/>
  <c r="B1340" i="37"/>
  <c r="C1340" i="37"/>
  <c r="D1340" i="37"/>
  <c r="B1341" i="37"/>
  <c r="C1341" i="37"/>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D1359" i="37"/>
  <c r="B1360" i="37"/>
  <c r="G1360" i="37" s="1"/>
  <c r="C1360" i="37"/>
  <c r="D1360" i="37"/>
  <c r="B1361" i="37"/>
  <c r="C1361" i="37"/>
  <c r="D1361" i="37"/>
  <c r="B1362" i="37"/>
  <c r="C1362" i="37"/>
  <c r="D1362" i="37"/>
  <c r="B1363" i="37"/>
  <c r="C1363" i="37"/>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D1373" i="37"/>
  <c r="G1373" i="37"/>
  <c r="B1374" i="37"/>
  <c r="C1374" i="37"/>
  <c r="D1374" i="37"/>
  <c r="G1374" i="37"/>
  <c r="B1375" i="37"/>
  <c r="C1375" i="37"/>
  <c r="D1375" i="37"/>
  <c r="G1375" i="37"/>
  <c r="B1376" i="37"/>
  <c r="B1377" i="37"/>
  <c r="C1377" i="37"/>
  <c r="G1377" i="37" s="1"/>
  <c r="D1377" i="37"/>
  <c r="B1378" i="37"/>
  <c r="C1378" i="37"/>
  <c r="G1378" i="37" s="1"/>
  <c r="D1378" i="37"/>
  <c r="B1379" i="37"/>
  <c r="C1379" i="37"/>
  <c r="G1379" i="37" s="1"/>
  <c r="D1379" i="37"/>
  <c r="B1380" i="37"/>
  <c r="C1380" i="37"/>
  <c r="G1380" i="37" s="1"/>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G1398" i="37" s="1"/>
  <c r="C1398" i="37"/>
  <c r="D1398" i="37"/>
  <c r="B1399" i="37"/>
  <c r="C1399" i="37"/>
  <c r="D1399" i="37"/>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B1408" i="37"/>
  <c r="C1408" i="37"/>
  <c r="D1408" i="37"/>
  <c r="G1408" i="37"/>
  <c r="B1409" i="37"/>
  <c r="C1409" i="37"/>
  <c r="D1409" i="37"/>
  <c r="G1409" i="37"/>
  <c r="B1410" i="37"/>
  <c r="C1410" i="37"/>
  <c r="D1410" i="37"/>
  <c r="G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G1434" i="37" s="1"/>
  <c r="I1434" i="37" s="1"/>
  <c r="C1434" i="37"/>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I1440" i="37" s="1"/>
  <c r="C1440" i="37"/>
  <c r="D1440" i="37"/>
  <c r="B1441" i="37"/>
  <c r="B1442" i="37"/>
  <c r="B1443" i="37"/>
  <c r="C1443" i="37"/>
  <c r="G1443" i="37" s="1"/>
  <c r="D1443" i="37"/>
  <c r="B1444" i="37"/>
  <c r="C1444" i="37"/>
  <c r="G1444" i="37" s="1"/>
  <c r="I1444" i="37" s="1"/>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G1470" i="37" s="1"/>
  <c r="B1471" i="37"/>
  <c r="B1472" i="37"/>
  <c r="C1472" i="37"/>
  <c r="H1472" i="37" s="1"/>
  <c r="B1473" i="37"/>
  <c r="C1473" i="37"/>
  <c r="B1474" i="37"/>
  <c r="C1474" i="37"/>
  <c r="B1475" i="37"/>
  <c r="G1475" i="37" s="1"/>
  <c r="C1475" i="37"/>
  <c r="B1476" i="37"/>
  <c r="G1476" i="37" s="1"/>
  <c r="C1476" i="37"/>
  <c r="H1476" i="37" s="1"/>
  <c r="B1477" i="37"/>
  <c r="C1477" i="37"/>
  <c r="G1477" i="37"/>
  <c r="B1478" i="37"/>
  <c r="C1478" i="37"/>
  <c r="B1479" i="37"/>
  <c r="C1479" i="37"/>
  <c r="B1480" i="37"/>
  <c r="B1481" i="37"/>
  <c r="C1481" i="37"/>
  <c r="G1481" i="37"/>
  <c r="B1482" i="37"/>
  <c r="C1482" i="37"/>
  <c r="B1483" i="37"/>
  <c r="C1483" i="37"/>
  <c r="B1484" i="37"/>
  <c r="C1484" i="37"/>
  <c r="H1484" i="37" s="1"/>
  <c r="B1485" i="37"/>
  <c r="C1485" i="37"/>
  <c r="G1485" i="37"/>
  <c r="B1486" i="37"/>
  <c r="B1487" i="37"/>
  <c r="C1487" i="37"/>
  <c r="B1488" i="37"/>
  <c r="B1489" i="37"/>
  <c r="C1489" i="37"/>
  <c r="G1489" i="37" s="1"/>
  <c r="B1490" i="37"/>
  <c r="C1490" i="37"/>
  <c r="B1491" i="37"/>
  <c r="C1491" i="37"/>
  <c r="B1492" i="37"/>
  <c r="G1492" i="37" s="1"/>
  <c r="C1492" i="37"/>
  <c r="H1492" i="37" s="1"/>
  <c r="B1493" i="37"/>
  <c r="C1493" i="37"/>
  <c r="G1493" i="37" s="1"/>
  <c r="B1494" i="37"/>
  <c r="C1494" i="37"/>
  <c r="G1494" i="37" s="1"/>
  <c r="B1495" i="37"/>
  <c r="C1495" i="37"/>
  <c r="H1495" i="37" s="1"/>
  <c r="B1496" i="37"/>
  <c r="C1496" i="37"/>
  <c r="H1496" i="37" s="1"/>
  <c r="B1497" i="37"/>
  <c r="G1497" i="37" s="1"/>
  <c r="B1498" i="37"/>
  <c r="C1498" i="37"/>
  <c r="G1498" i="37" s="1"/>
  <c r="B1499" i="37"/>
  <c r="G1499" i="37" s="1"/>
  <c r="C1499" i="37"/>
  <c r="B1500" i="37"/>
  <c r="C1500" i="37"/>
  <c r="H1500" i="37" s="1"/>
  <c r="B1501" i="37"/>
  <c r="G1501" i="37" s="1"/>
  <c r="C1501" i="37"/>
  <c r="B1502" i="37"/>
  <c r="C1502" i="37"/>
  <c r="G1502" i="37" s="1"/>
  <c r="B1503" i="37"/>
  <c r="B1504" i="37"/>
  <c r="B1505" i="37"/>
  <c r="B1506" i="37"/>
  <c r="C1506" i="37"/>
  <c r="B1507" i="37"/>
  <c r="C1507" i="37"/>
  <c r="B1508" i="37"/>
  <c r="G1508" i="37" s="1"/>
  <c r="C1508" i="37"/>
  <c r="H1508" i="37" s="1"/>
  <c r="B1509" i="37"/>
  <c r="C1509" i="37"/>
  <c r="G1509" i="37"/>
  <c r="B1510" i="37"/>
  <c r="B1511" i="37"/>
  <c r="B1512" i="37"/>
  <c r="C1512" i="37"/>
  <c r="H1512" i="37" s="1"/>
  <c r="B1513" i="37"/>
  <c r="G1513" i="37" s="1"/>
  <c r="C1513" i="37"/>
  <c r="B1514" i="37"/>
  <c r="C1514" i="37"/>
  <c r="B1515" i="37"/>
  <c r="C1515" i="37"/>
  <c r="B1516" i="37"/>
  <c r="B1517" i="37"/>
  <c r="G1517" i="37" s="1"/>
  <c r="C1517" i="37"/>
  <c r="B1518" i="37"/>
  <c r="C1518" i="37"/>
  <c r="B1519" i="37"/>
  <c r="C1519" i="37"/>
  <c r="B1520" i="37"/>
  <c r="C1520" i="37"/>
  <c r="H1520" i="37" s="1"/>
  <c r="B1521" i="37"/>
  <c r="B1522" i="37"/>
  <c r="C1522" i="37"/>
  <c r="G1522" i="37" s="1"/>
  <c r="B1523" i="37"/>
  <c r="G1523" i="37" s="1"/>
  <c r="C1523" i="37"/>
  <c r="B1524" i="37"/>
  <c r="C1524" i="37"/>
  <c r="H1524" i="37" s="1"/>
  <c r="B1525" i="37"/>
  <c r="G1525" i="37" s="1"/>
  <c r="C1525" i="37"/>
  <c r="B1526" i="37"/>
  <c r="B1527" i="37"/>
  <c r="G1527" i="37" s="1"/>
  <c r="C1527" i="37"/>
  <c r="B1528" i="37"/>
  <c r="C1528" i="37"/>
  <c r="H1528" i="37" s="1"/>
  <c r="B1529" i="37"/>
  <c r="G1529" i="37" s="1"/>
  <c r="C1529" i="37"/>
  <c r="B1530" i="37"/>
  <c r="C1530" i="37"/>
  <c r="B1531" i="37"/>
  <c r="B1532" i="37"/>
  <c r="C1532" i="37"/>
  <c r="H1532" i="37" s="1"/>
  <c r="B1533" i="37"/>
  <c r="G1533" i="37" s="1"/>
  <c r="C1533" i="37"/>
  <c r="B1534" i="37"/>
  <c r="C1534" i="37"/>
  <c r="B1535" i="37"/>
  <c r="C1535" i="37"/>
  <c r="B1536" i="37"/>
  <c r="B1537" i="37"/>
  <c r="G1537" i="37" s="1"/>
  <c r="C1537" i="37"/>
  <c r="B1538" i="37"/>
  <c r="C1538" i="37"/>
  <c r="B1539" i="37"/>
  <c r="C1539" i="37"/>
  <c r="B1540" i="37"/>
  <c r="G1540" i="37" s="1"/>
  <c r="C1540" i="37"/>
  <c r="H1540" i="37" s="1"/>
  <c r="B1541" i="37"/>
  <c r="B1542" i="37"/>
  <c r="C1542" i="37"/>
  <c r="G1542" i="37" s="1"/>
  <c r="B1543" i="37"/>
  <c r="G1543" i="37" s="1"/>
  <c r="C1543" i="37"/>
  <c r="B1544" i="37"/>
  <c r="C1544" i="37"/>
  <c r="H1544" i="37" s="1"/>
  <c r="B1545" i="37"/>
  <c r="G1545" i="37" s="1"/>
  <c r="C1545" i="37"/>
  <c r="B1546" i="37"/>
  <c r="B1547" i="37"/>
  <c r="G1547" i="37" s="1"/>
  <c r="C1547" i="37"/>
  <c r="B1548" i="37"/>
  <c r="C1548" i="37"/>
  <c r="H1548" i="37" s="1"/>
  <c r="B1549" i="37"/>
  <c r="G1549" i="37" s="1"/>
  <c r="C1549" i="37"/>
  <c r="B1550" i="37"/>
  <c r="C1550" i="37"/>
  <c r="B1551" i="37"/>
  <c r="B1552" i="37"/>
  <c r="C1552" i="37"/>
  <c r="H1552" i="37" s="1"/>
  <c r="B1553" i="37"/>
  <c r="G1553" i="37" s="1"/>
  <c r="C1553" i="37"/>
  <c r="B1554" i="37"/>
  <c r="C1554" i="37"/>
  <c r="B1555" i="37"/>
  <c r="C1555" i="37"/>
  <c r="B1556" i="37"/>
  <c r="G1556" i="37" s="1"/>
  <c r="C1556" i="37"/>
  <c r="H1556" i="37" s="1"/>
  <c r="B1557" i="37"/>
  <c r="B1558" i="37"/>
  <c r="C1558" i="37"/>
  <c r="B1559" i="37"/>
  <c r="C1559" i="37"/>
  <c r="B1560" i="37"/>
  <c r="C1560" i="37"/>
  <c r="H1560" i="37" s="1"/>
  <c r="B1561" i="37"/>
  <c r="C1561" i="37"/>
  <c r="H1561" i="37" s="1"/>
  <c r="G1561" i="37"/>
  <c r="Q3" i="3"/>
  <c r="H1559" i="37"/>
  <c r="H1555"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91" i="37"/>
  <c r="H1487" i="37"/>
  <c r="H1485" i="37"/>
  <c r="H1483" i="37"/>
  <c r="H1481" i="37"/>
  <c r="H1479" i="37"/>
  <c r="H1477" i="37"/>
  <c r="H1475" i="37"/>
  <c r="H1473"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5" i="37"/>
  <c r="H1004" i="37"/>
  <c r="H1003" i="37"/>
  <c r="H1002" i="37"/>
  <c r="H1001" i="37"/>
  <c r="H998" i="37"/>
  <c r="H997" i="37"/>
  <c r="H995" i="37"/>
  <c r="H993" i="37"/>
  <c r="H987"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4" i="37"/>
  <c r="H663" i="37"/>
  <c r="H662" i="37"/>
  <c r="H661" i="37"/>
  <c r="H660" i="37"/>
  <c r="H658" i="37"/>
  <c r="H657" i="37"/>
  <c r="H656" i="37"/>
  <c r="H655" i="37"/>
  <c r="H654" i="37"/>
  <c r="H653" i="37"/>
  <c r="H652" i="37"/>
  <c r="H651" i="37"/>
  <c r="H650" i="37"/>
  <c r="H649" i="37"/>
  <c r="H648" i="37"/>
  <c r="H647" i="37"/>
  <c r="H645" i="37"/>
  <c r="H644" i="37"/>
  <c r="H643" i="37"/>
  <c r="H640"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88" i="37"/>
  <c r="H187" i="37"/>
  <c r="H185" i="37"/>
  <c r="H184" i="37"/>
  <c r="H183" i="37"/>
  <c r="H182" i="37"/>
  <c r="H181" i="37"/>
  <c r="H180" i="37"/>
  <c r="H179" i="37"/>
  <c r="H178" i="37"/>
  <c r="H177" i="37"/>
  <c r="H173" i="37"/>
  <c r="H172" i="37"/>
  <c r="H168" i="37"/>
  <c r="H166" i="37"/>
  <c r="H165" i="37"/>
  <c r="H158" i="37"/>
  <c r="H156" i="37"/>
  <c r="H155" i="37"/>
  <c r="H154" i="37"/>
  <c r="H153" i="37"/>
  <c r="H152" i="37"/>
  <c r="H148" i="37"/>
  <c r="H147" i="37"/>
  <c r="H146" i="37"/>
  <c r="H145" i="37"/>
  <c r="H144" i="37"/>
  <c r="H143" i="37"/>
  <c r="H142" i="37"/>
  <c r="H141" i="37"/>
  <c r="H140" i="37"/>
  <c r="H139" i="37"/>
  <c r="H136" i="37"/>
  <c r="H135"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E28" i="3" s="1"/>
  <c r="B28" i="3" s="1"/>
  <c r="H28" i="3"/>
  <c r="G29" i="3"/>
  <c r="E29" i="3" s="1"/>
  <c r="B29" i="3" s="1"/>
  <c r="H29" i="3"/>
  <c r="G31" i="3"/>
  <c r="H31" i="3"/>
  <c r="G32" i="3"/>
  <c r="H32" i="3"/>
  <c r="G33" i="3"/>
  <c r="H33" i="3"/>
  <c r="G34" i="3"/>
  <c r="H34" i="3"/>
  <c r="G35" i="3"/>
  <c r="H35" i="3"/>
  <c r="G36" i="3"/>
  <c r="H36" i="3"/>
  <c r="G37" i="3"/>
  <c r="E37" i="3" s="1"/>
  <c r="B37" i="3" s="1"/>
  <c r="H37" i="3"/>
  <c r="G38" i="3"/>
  <c r="E38" i="3" s="1"/>
  <c r="B38" i="3" s="1"/>
  <c r="H38" i="3"/>
  <c r="G39" i="3"/>
  <c r="H39" i="3"/>
  <c r="G40" i="3"/>
  <c r="H40" i="3"/>
  <c r="G41" i="3"/>
  <c r="H41" i="3"/>
  <c r="G42" i="3"/>
  <c r="H42" i="3"/>
  <c r="E42" i="3"/>
  <c r="G43" i="3"/>
  <c r="E43" i="3" s="1"/>
  <c r="H43" i="3"/>
  <c r="G44" i="3"/>
  <c r="H44" i="3"/>
  <c r="G45" i="3"/>
  <c r="E45" i="3" s="1"/>
  <c r="B45" i="3" s="1"/>
  <c r="H45" i="3"/>
  <c r="G46" i="3"/>
  <c r="E46" i="3" s="1"/>
  <c r="B46" i="3" s="1"/>
  <c r="H46" i="3"/>
  <c r="G47" i="3"/>
  <c r="H47" i="3"/>
  <c r="G48" i="3"/>
  <c r="H48" i="3"/>
  <c r="G49" i="3"/>
  <c r="H49" i="3"/>
  <c r="E49" i="3"/>
  <c r="B49" i="3" s="1"/>
  <c r="G50" i="3"/>
  <c r="H50" i="3"/>
  <c r="E50" i="3"/>
  <c r="G51" i="3"/>
  <c r="E51" i="3" s="1"/>
  <c r="H51" i="3"/>
  <c r="G52" i="3"/>
  <c r="H52" i="3"/>
  <c r="G53" i="3"/>
  <c r="E53" i="3" s="1"/>
  <c r="B53" i="3" s="1"/>
  <c r="H53" i="3"/>
  <c r="G54" i="3"/>
  <c r="E54" i="3" s="1"/>
  <c r="B54" i="3" s="1"/>
  <c r="H54" i="3"/>
  <c r="G55" i="3"/>
  <c r="H55" i="3"/>
  <c r="G56" i="3"/>
  <c r="H56" i="3"/>
  <c r="G57" i="3"/>
  <c r="E57" i="3" s="1"/>
  <c r="B57" i="3" s="1"/>
  <c r="H57" i="3"/>
  <c r="G58" i="3"/>
  <c r="H58" i="3"/>
  <c r="E58" i="3"/>
  <c r="G59" i="3"/>
  <c r="E59" i="3" s="1"/>
  <c r="H59" i="3"/>
  <c r="G60" i="3"/>
  <c r="H60" i="3"/>
  <c r="G61" i="3"/>
  <c r="E61" i="3" s="1"/>
  <c r="B61" i="3" s="1"/>
  <c r="H61" i="3"/>
  <c r="G62" i="3"/>
  <c r="E62" i="3" s="1"/>
  <c r="B62" i="3" s="1"/>
  <c r="H62" i="3"/>
  <c r="G63" i="3"/>
  <c r="H63" i="3"/>
  <c r="G64" i="3"/>
  <c r="H64" i="3"/>
  <c r="G65" i="3"/>
  <c r="H65" i="3"/>
  <c r="E65" i="3"/>
  <c r="B65" i="3" s="1"/>
  <c r="G66" i="3"/>
  <c r="H66" i="3"/>
  <c r="E66" i="3"/>
  <c r="G67" i="3"/>
  <c r="E67" i="3" s="1"/>
  <c r="H67" i="3"/>
  <c r="G68" i="3"/>
  <c r="H68" i="3"/>
  <c r="G69" i="3"/>
  <c r="E69" i="3" s="1"/>
  <c r="B69" i="3" s="1"/>
  <c r="H69" i="3"/>
  <c r="G70" i="3"/>
  <c r="E70" i="3" s="1"/>
  <c r="B70" i="3" s="1"/>
  <c r="H70" i="3"/>
  <c r="G71" i="3"/>
  <c r="H71" i="3"/>
  <c r="G72" i="3"/>
  <c r="H72" i="3"/>
  <c r="G73" i="3"/>
  <c r="H73" i="3"/>
  <c r="E73" i="3"/>
  <c r="B73" i="3" s="1"/>
  <c r="G74" i="3"/>
  <c r="H74" i="3"/>
  <c r="E74" i="3"/>
  <c r="G75" i="3"/>
  <c r="E75" i="3" s="1"/>
  <c r="H75" i="3"/>
  <c r="G76" i="3"/>
  <c r="H76" i="3"/>
  <c r="G77" i="3"/>
  <c r="E77" i="3" s="1"/>
  <c r="B77" i="3" s="1"/>
  <c r="H77" i="3"/>
  <c r="G78" i="3"/>
  <c r="E78" i="3" s="1"/>
  <c r="B78" i="3" s="1"/>
  <c r="H78" i="3"/>
  <c r="G79" i="3"/>
  <c r="H79" i="3"/>
  <c r="G80" i="3"/>
  <c r="H80" i="3"/>
  <c r="G81" i="3"/>
  <c r="H81" i="3"/>
  <c r="E81" i="3"/>
  <c r="B81" i="3" s="1"/>
  <c r="G82" i="3"/>
  <c r="H82" i="3"/>
  <c r="E82" i="3"/>
  <c r="G83" i="3"/>
  <c r="E83" i="3" s="1"/>
  <c r="H83" i="3"/>
  <c r="G84" i="3"/>
  <c r="H84" i="3"/>
  <c r="G85" i="3"/>
  <c r="E85" i="3" s="1"/>
  <c r="B85" i="3" s="1"/>
  <c r="H85" i="3"/>
  <c r="G86" i="3"/>
  <c r="E86" i="3" s="1"/>
  <c r="B86" i="3" s="1"/>
  <c r="H86" i="3"/>
  <c r="G87" i="3"/>
  <c r="H87" i="3"/>
  <c r="G88" i="3"/>
  <c r="E88" i="3" s="1"/>
  <c r="H88" i="3"/>
  <c r="G89" i="3"/>
  <c r="H89" i="3"/>
  <c r="E89" i="3"/>
  <c r="B89" i="3" s="1"/>
  <c r="G90" i="3"/>
  <c r="H90" i="3"/>
  <c r="E90" i="3"/>
  <c r="G91" i="3"/>
  <c r="E91" i="3" s="1"/>
  <c r="B91" i="3" s="1"/>
  <c r="H91" i="3"/>
  <c r="G92" i="3"/>
  <c r="H92" i="3"/>
  <c r="G93" i="3"/>
  <c r="E93" i="3" s="1"/>
  <c r="B93" i="3" s="1"/>
  <c r="H93" i="3"/>
  <c r="G94" i="3"/>
  <c r="E94" i="3" s="1"/>
  <c r="B94" i="3" s="1"/>
  <c r="H94" i="3"/>
  <c r="G95" i="3"/>
  <c r="H95" i="3"/>
  <c r="G96" i="3"/>
  <c r="E96" i="3" s="1"/>
  <c r="H96" i="3"/>
  <c r="G97" i="3"/>
  <c r="H97" i="3"/>
  <c r="E97" i="3"/>
  <c r="B97" i="3" s="1"/>
  <c r="G98" i="3"/>
  <c r="H98" i="3"/>
  <c r="E98" i="3"/>
  <c r="G99" i="3"/>
  <c r="E99" i="3" s="1"/>
  <c r="B99" i="3" s="1"/>
  <c r="H99" i="3"/>
  <c r="G100" i="3"/>
  <c r="H100" i="3"/>
  <c r="G101" i="3"/>
  <c r="E101" i="3" s="1"/>
  <c r="B101" i="3" s="1"/>
  <c r="H101" i="3"/>
  <c r="G102" i="3"/>
  <c r="E102" i="3" s="1"/>
  <c r="B102" i="3" s="1"/>
  <c r="H102" i="3"/>
  <c r="G103" i="3"/>
  <c r="H103" i="3"/>
  <c r="G104" i="3"/>
  <c r="E104" i="3" s="1"/>
  <c r="B104" i="3" s="1"/>
  <c r="H104" i="3"/>
  <c r="G105" i="3"/>
  <c r="H105" i="3"/>
  <c r="E105" i="3"/>
  <c r="B105" i="3" s="1"/>
  <c r="G106" i="3"/>
  <c r="H106" i="3"/>
  <c r="E106" i="3"/>
  <c r="B106" i="3" s="1"/>
  <c r="G107" i="3"/>
  <c r="E107" i="3" s="1"/>
  <c r="H107" i="3"/>
  <c r="G108" i="3"/>
  <c r="H108" i="3"/>
  <c r="G109" i="3"/>
  <c r="E109" i="3" s="1"/>
  <c r="B109" i="3" s="1"/>
  <c r="H109" i="3"/>
  <c r="G110" i="3"/>
  <c r="E110" i="3" s="1"/>
  <c r="B110" i="3" s="1"/>
  <c r="H110" i="3"/>
  <c r="G111" i="3"/>
  <c r="H111" i="3"/>
  <c r="G112" i="3"/>
  <c r="E112" i="3" s="1"/>
  <c r="B112" i="3" s="1"/>
  <c r="H112" i="3"/>
  <c r="G113" i="3"/>
  <c r="H113" i="3"/>
  <c r="E113" i="3"/>
  <c r="B113" i="3" s="1"/>
  <c r="G114" i="3"/>
  <c r="H114" i="3"/>
  <c r="E114" i="3"/>
  <c r="B114" i="3" s="1"/>
  <c r="G115" i="3"/>
  <c r="E115" i="3" s="1"/>
  <c r="H115" i="3"/>
  <c r="G116" i="3"/>
  <c r="H116" i="3"/>
  <c r="G117" i="3"/>
  <c r="E117" i="3" s="1"/>
  <c r="B117" i="3" s="1"/>
  <c r="H117" i="3"/>
  <c r="G118" i="3"/>
  <c r="E118" i="3" s="1"/>
  <c r="B118" i="3" s="1"/>
  <c r="H118" i="3"/>
  <c r="G119" i="3"/>
  <c r="H119" i="3"/>
  <c r="G120" i="3"/>
  <c r="E120" i="3" s="1"/>
  <c r="B120" i="3" s="1"/>
  <c r="H120" i="3"/>
  <c r="G121" i="3"/>
  <c r="H121" i="3"/>
  <c r="E121" i="3"/>
  <c r="B121" i="3" s="1"/>
  <c r="G122" i="3"/>
  <c r="H122" i="3"/>
  <c r="E122" i="3"/>
  <c r="G123" i="3"/>
  <c r="E123" i="3" s="1"/>
  <c r="H123" i="3"/>
  <c r="G124" i="3"/>
  <c r="H124" i="3"/>
  <c r="G125" i="3"/>
  <c r="E125" i="3" s="1"/>
  <c r="B125" i="3" s="1"/>
  <c r="H125" i="3"/>
  <c r="G126" i="3"/>
  <c r="E126" i="3" s="1"/>
  <c r="B126" i="3" s="1"/>
  <c r="H126" i="3"/>
  <c r="G127" i="3"/>
  <c r="H127" i="3"/>
  <c r="G128" i="3"/>
  <c r="E128" i="3" s="1"/>
  <c r="B128" i="3" s="1"/>
  <c r="H128" i="3"/>
  <c r="G129" i="3"/>
  <c r="H129" i="3"/>
  <c r="E129" i="3"/>
  <c r="B129" i="3" s="1"/>
  <c r="G130" i="3"/>
  <c r="H130" i="3"/>
  <c r="E130" i="3"/>
  <c r="G131" i="3"/>
  <c r="E131" i="3" s="1"/>
  <c r="H131" i="3"/>
  <c r="G132" i="3"/>
  <c r="H132" i="3"/>
  <c r="G133" i="3"/>
  <c r="E133" i="3" s="1"/>
  <c r="B133" i="3" s="1"/>
  <c r="H133" i="3"/>
  <c r="G134" i="3"/>
  <c r="E134" i="3" s="1"/>
  <c r="B134" i="3" s="1"/>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B143" i="3" s="1"/>
  <c r="H143" i="3"/>
  <c r="G144" i="3"/>
  <c r="H144" i="3"/>
  <c r="G145" i="3"/>
  <c r="E145" i="3" s="1"/>
  <c r="B145" i="3" s="1"/>
  <c r="H145" i="3"/>
  <c r="G146" i="3"/>
  <c r="E146" i="3" s="1"/>
  <c r="B146" i="3" s="1"/>
  <c r="H146" i="3"/>
  <c r="G147" i="3"/>
  <c r="H147" i="3"/>
  <c r="G148" i="3"/>
  <c r="H148" i="3"/>
  <c r="G149" i="3"/>
  <c r="H149" i="3"/>
  <c r="E149" i="3"/>
  <c r="B149" i="3" s="1"/>
  <c r="G150" i="3"/>
  <c r="H150" i="3"/>
  <c r="E150" i="3"/>
  <c r="G151" i="3"/>
  <c r="E151" i="3" s="1"/>
  <c r="B151" i="3" s="1"/>
  <c r="H151" i="3"/>
  <c r="G152" i="3"/>
  <c r="H152" i="3"/>
  <c r="G153" i="3"/>
  <c r="E153" i="3" s="1"/>
  <c r="B153" i="3" s="1"/>
  <c r="H153" i="3"/>
  <c r="G154" i="3"/>
  <c r="E154" i="3" s="1"/>
  <c r="B154" i="3" s="1"/>
  <c r="H154" i="3"/>
  <c r="G155" i="3"/>
  <c r="H155" i="3"/>
  <c r="G156" i="3"/>
  <c r="H156" i="3"/>
  <c r="T158" i="3"/>
  <c r="G162" i="3"/>
  <c r="G164" i="3"/>
  <c r="E164" i="3" s="1"/>
  <c r="G166" i="3"/>
  <c r="E166" i="3" s="1"/>
  <c r="B166" i="3" s="1"/>
  <c r="G212" i="3"/>
  <c r="H212" i="3"/>
  <c r="G260" i="3"/>
  <c r="E260" i="3" s="1"/>
  <c r="H260" i="3"/>
  <c r="G263" i="3"/>
  <c r="H263" i="3"/>
  <c r="G264" i="3"/>
  <c r="H264" i="3"/>
  <c r="E264" i="3"/>
  <c r="G265" i="3"/>
  <c r="H265" i="3"/>
  <c r="E265" i="3"/>
  <c r="G268" i="3"/>
  <c r="E268" i="3" s="1"/>
  <c r="B268" i="3" s="1"/>
  <c r="H268" i="3"/>
  <c r="G269" i="3"/>
  <c r="E269" i="3" s="1"/>
  <c r="B269" i="3" s="1"/>
  <c r="H269" i="3"/>
  <c r="G270" i="3"/>
  <c r="H270" i="3"/>
  <c r="G271" i="3"/>
  <c r="H271" i="3"/>
  <c r="G272" i="3"/>
  <c r="H272" i="3"/>
  <c r="E272" i="3"/>
  <c r="B272" i="3" s="1"/>
  <c r="G273" i="3"/>
  <c r="H273" i="3"/>
  <c r="E273" i="3"/>
  <c r="G274" i="3"/>
  <c r="E274" i="3" s="1"/>
  <c r="B274" i="3" s="1"/>
  <c r="H274" i="3"/>
  <c r="G275" i="3"/>
  <c r="H275" i="3"/>
  <c r="G276" i="3"/>
  <c r="E276" i="3" s="1"/>
  <c r="B276" i="3" s="1"/>
  <c r="H276" i="3"/>
  <c r="G277" i="3"/>
  <c r="E277" i="3" s="1"/>
  <c r="B277" i="3" s="1"/>
  <c r="H277" i="3"/>
  <c r="G278" i="3"/>
  <c r="E278" i="3" s="1"/>
  <c r="G279" i="3"/>
  <c r="E279" i="3" s="1"/>
  <c r="B279" i="3" s="1"/>
  <c r="H279" i="3"/>
  <c r="G280" i="3"/>
  <c r="H280" i="3"/>
  <c r="E280" i="3"/>
  <c r="G283" i="3"/>
  <c r="H283" i="3"/>
  <c r="E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B283" i="3"/>
  <c r="F282" i="3"/>
  <c r="F281" i="3"/>
  <c r="F280" i="3"/>
  <c r="B280" i="3"/>
  <c r="F279" i="3"/>
  <c r="F278" i="3"/>
  <c r="F277" i="3"/>
  <c r="F276" i="3"/>
  <c r="F275" i="3"/>
  <c r="F274" i="3"/>
  <c r="F273" i="3"/>
  <c r="B273" i="3"/>
  <c r="F272" i="3"/>
  <c r="F271" i="3"/>
  <c r="F270" i="3"/>
  <c r="F269" i="3"/>
  <c r="F268" i="3"/>
  <c r="F267" i="3"/>
  <c r="F266" i="3"/>
  <c r="F265" i="3"/>
  <c r="B265" i="3"/>
  <c r="F264" i="3"/>
  <c r="B264" i="3"/>
  <c r="F263" i="3"/>
  <c r="F262" i="3"/>
  <c r="F261" i="3" s="1"/>
  <c r="L260" i="3"/>
  <c r="F260" i="3" s="1"/>
  <c r="L258" i="3"/>
  <c r="M258" i="3"/>
  <c r="F258" i="3"/>
  <c r="B258" i="3" s="1"/>
  <c r="L257" i="3"/>
  <c r="M257" i="3"/>
  <c r="L256" i="3"/>
  <c r="M256" i="3"/>
  <c r="L255" i="3"/>
  <c r="M255" i="3"/>
  <c r="F255" i="3"/>
  <c r="B255" i="3" s="1"/>
  <c r="L254" i="3"/>
  <c r="F254" i="3" s="1"/>
  <c r="B254" i="3" s="1"/>
  <c r="M254" i="3"/>
  <c r="L253" i="3"/>
  <c r="M253" i="3"/>
  <c r="L252" i="3"/>
  <c r="M252" i="3"/>
  <c r="L251" i="3"/>
  <c r="F251" i="3" s="1"/>
  <c r="B251" i="3" s="1"/>
  <c r="M251" i="3"/>
  <c r="L250" i="3"/>
  <c r="M250" i="3"/>
  <c r="F250" i="3"/>
  <c r="B250" i="3" s="1"/>
  <c r="L249" i="3"/>
  <c r="M249" i="3"/>
  <c r="L248" i="3"/>
  <c r="M248" i="3"/>
  <c r="L247" i="3"/>
  <c r="M247" i="3"/>
  <c r="F247" i="3"/>
  <c r="B247" i="3" s="1"/>
  <c r="L246" i="3"/>
  <c r="F246" i="3" s="1"/>
  <c r="B246" i="3" s="1"/>
  <c r="M246" i="3"/>
  <c r="L245" i="3"/>
  <c r="M245" i="3"/>
  <c r="L244" i="3"/>
  <c r="M244" i="3"/>
  <c r="L243" i="3"/>
  <c r="F243" i="3" s="1"/>
  <c r="B243" i="3" s="1"/>
  <c r="M243" i="3"/>
  <c r="L242" i="3"/>
  <c r="M242" i="3"/>
  <c r="F242" i="3"/>
  <c r="B242" i="3" s="1"/>
  <c r="L241" i="3"/>
  <c r="M241" i="3"/>
  <c r="L240" i="3"/>
  <c r="M240" i="3"/>
  <c r="L239" i="3"/>
  <c r="M239" i="3"/>
  <c r="F239" i="3"/>
  <c r="B239" i="3" s="1"/>
  <c r="L238" i="3"/>
  <c r="F238" i="3" s="1"/>
  <c r="B238" i="3" s="1"/>
  <c r="M238" i="3"/>
  <c r="L237" i="3"/>
  <c r="M237" i="3"/>
  <c r="L236" i="3"/>
  <c r="M236" i="3"/>
  <c r="L235" i="3"/>
  <c r="F235" i="3" s="1"/>
  <c r="B235" i="3" s="1"/>
  <c r="M235" i="3"/>
  <c r="L234" i="3"/>
  <c r="M234" i="3"/>
  <c r="F234" i="3"/>
  <c r="B234" i="3" s="1"/>
  <c r="L233" i="3"/>
  <c r="M233" i="3"/>
  <c r="L232" i="3"/>
  <c r="M232" i="3"/>
  <c r="L231" i="3"/>
  <c r="M231" i="3"/>
  <c r="F231" i="3"/>
  <c r="B231" i="3" s="1"/>
  <c r="L230" i="3"/>
  <c r="F230" i="3" s="1"/>
  <c r="B230" i="3" s="1"/>
  <c r="M230" i="3"/>
  <c r="L229" i="3"/>
  <c r="M229" i="3"/>
  <c r="L228" i="3"/>
  <c r="M228" i="3"/>
  <c r="L227" i="3"/>
  <c r="F227" i="3" s="1"/>
  <c r="B227" i="3" s="1"/>
  <c r="M227" i="3"/>
  <c r="L226" i="3"/>
  <c r="M226" i="3"/>
  <c r="F226" i="3"/>
  <c r="B226" i="3" s="1"/>
  <c r="L225" i="3"/>
  <c r="M225" i="3"/>
  <c r="L224" i="3"/>
  <c r="M224" i="3"/>
  <c r="L223" i="3"/>
  <c r="M223" i="3"/>
  <c r="F223" i="3"/>
  <c r="B223" i="3" s="1"/>
  <c r="L222" i="3"/>
  <c r="F222" i="3" s="1"/>
  <c r="B222" i="3" s="1"/>
  <c r="M222" i="3"/>
  <c r="L221" i="3"/>
  <c r="M221" i="3"/>
  <c r="L220" i="3"/>
  <c r="M220" i="3"/>
  <c r="L219" i="3"/>
  <c r="F219" i="3" s="1"/>
  <c r="B219" i="3" s="1"/>
  <c r="M219" i="3"/>
  <c r="L218" i="3"/>
  <c r="M218" i="3"/>
  <c r="F218" i="3"/>
  <c r="B218" i="3" s="1"/>
  <c r="L217" i="3"/>
  <c r="M217" i="3"/>
  <c r="L216" i="3"/>
  <c r="M216" i="3"/>
  <c r="L215" i="3"/>
  <c r="M215" i="3"/>
  <c r="F215" i="3"/>
  <c r="B215" i="3" s="1"/>
  <c r="L214" i="3"/>
  <c r="F214" i="3" s="1"/>
  <c r="B214" i="3" s="1"/>
  <c r="M214" i="3"/>
  <c r="L213" i="3"/>
  <c r="M213" i="3"/>
  <c r="F212" i="3"/>
  <c r="F211" i="3"/>
  <c r="B211" i="3" s="1"/>
  <c r="L210" i="3"/>
  <c r="F210" i="3" s="1"/>
  <c r="B210" i="3" s="1"/>
  <c r="M210" i="3"/>
  <c r="L209" i="3"/>
  <c r="L208" i="3"/>
  <c r="F208" i="3"/>
  <c r="B208" i="3" s="1"/>
  <c r="L207" i="3"/>
  <c r="M207" i="3"/>
  <c r="L206" i="3"/>
  <c r="M206" i="3"/>
  <c r="L205" i="3"/>
  <c r="M205" i="3"/>
  <c r="F205" i="3"/>
  <c r="B205" i="3" s="1"/>
  <c r="L204" i="3"/>
  <c r="M204" i="3"/>
  <c r="L203" i="3"/>
  <c r="M203" i="3"/>
  <c r="L202" i="3"/>
  <c r="M202" i="3"/>
  <c r="L201" i="3"/>
  <c r="F201" i="3" s="1"/>
  <c r="B201" i="3" s="1"/>
  <c r="M201" i="3"/>
  <c r="L200" i="3"/>
  <c r="M200" i="3"/>
  <c r="F200" i="3" s="1"/>
  <c r="B200" i="3" s="1"/>
  <c r="L199" i="3"/>
  <c r="M199" i="3"/>
  <c r="B164" i="3"/>
  <c r="B150" i="3"/>
  <c r="B142" i="3"/>
  <c r="B138" i="3"/>
  <c r="B136" i="3"/>
  <c r="B131" i="3"/>
  <c r="B130" i="3"/>
  <c r="B123" i="3"/>
  <c r="B122" i="3"/>
  <c r="B115" i="3"/>
  <c r="B107" i="3"/>
  <c r="B98" i="3"/>
  <c r="B96" i="3"/>
  <c r="B90" i="3"/>
  <c r="B88" i="3"/>
  <c r="B83" i="3"/>
  <c r="B82" i="3"/>
  <c r="B75" i="3"/>
  <c r="B74" i="3"/>
  <c r="B67" i="3"/>
  <c r="B66" i="3"/>
  <c r="B59" i="3"/>
  <c r="B58" i="3"/>
  <c r="B51" i="3"/>
  <c r="B50" i="3"/>
  <c r="B43" i="3"/>
  <c r="B42" i="3"/>
  <c r="L7" i="3"/>
  <c r="F7" i="3"/>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D29" i="1"/>
  <c r="C19" i="37" s="1"/>
  <c r="H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02" i="1"/>
  <c r="C291" i="37" s="1"/>
  <c r="D315" i="1"/>
  <c r="C304" i="37" s="1"/>
  <c r="H304" i="37" s="1"/>
  <c r="D320" i="1"/>
  <c r="C309" i="37" s="1"/>
  <c r="D329" i="1"/>
  <c r="C318" i="37" s="1"/>
  <c r="D334" i="1"/>
  <c r="C323" i="37" s="1"/>
  <c r="D339" i="1"/>
  <c r="C328" i="37" s="1"/>
  <c r="H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7" i="1"/>
  <c r="F526"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I55" i="42"/>
  <c r="B55" i="42"/>
  <c r="I54" i="42"/>
  <c r="B54" i="42"/>
  <c r="I53" i="42"/>
  <c r="B53" i="42"/>
  <c r="I52" i="42"/>
  <c r="B52" i="42"/>
  <c r="B7" i="1"/>
  <c r="K55" i="42"/>
  <c r="F46" i="36"/>
  <c r="F50" i="36"/>
  <c r="F43" i="36"/>
  <c r="F13" i="36"/>
  <c r="F29" i="36"/>
  <c r="F97" i="36"/>
  <c r="G1407" i="37" l="1"/>
  <c r="G638" i="37"/>
  <c r="H638" i="37"/>
  <c r="G1252" i="37"/>
  <c r="E263" i="3"/>
  <c r="B263" i="3" s="1"/>
  <c r="E285" i="3"/>
  <c r="B285" i="3" s="1"/>
  <c r="H1056" i="37"/>
  <c r="G1026" i="37"/>
  <c r="H999" i="37"/>
  <c r="H994" i="37"/>
  <c r="H991" i="37"/>
  <c r="G989" i="37"/>
  <c r="G982" i="37"/>
  <c r="G981" i="37"/>
  <c r="G980" i="37"/>
  <c r="G1560" i="37"/>
  <c r="K59" i="42"/>
  <c r="G1495" i="37"/>
  <c r="D30" i="30"/>
  <c r="C1486" i="37" s="1"/>
  <c r="G1473" i="37"/>
  <c r="H1489" i="37"/>
  <c r="D13" i="30"/>
  <c r="C1469" i="37" s="1"/>
  <c r="H1469" i="37" s="1"/>
  <c r="G1472" i="37"/>
  <c r="F203" i="3"/>
  <c r="B203" i="3" s="1"/>
  <c r="H668" i="37"/>
  <c r="H667" i="37"/>
  <c r="E33" i="3"/>
  <c r="B33" i="3" s="1"/>
  <c r="G644" i="37"/>
  <c r="F161" i="1"/>
  <c r="G166" i="37"/>
  <c r="G164" i="37"/>
  <c r="E41" i="3"/>
  <c r="B41" i="3" s="1"/>
  <c r="G160" i="37"/>
  <c r="F167" i="1"/>
  <c r="F204" i="3"/>
  <c r="B204" i="3" s="1"/>
  <c r="E30" i="3"/>
  <c r="B30" i="3" s="1"/>
  <c r="F122" i="1"/>
  <c r="G117" i="37"/>
  <c r="E35" i="3"/>
  <c r="B35" i="3" s="1"/>
  <c r="G68" i="37"/>
  <c r="G66" i="37"/>
  <c r="E34" i="3"/>
  <c r="B34" i="3" s="1"/>
  <c r="G59" i="37"/>
  <c r="G1399" i="37"/>
  <c r="F236" i="27"/>
  <c r="G1146" i="37"/>
  <c r="H1142" i="37"/>
  <c r="D75" i="27"/>
  <c r="C1040" i="37" s="1"/>
  <c r="F76" i="27"/>
  <c r="F58" i="27"/>
  <c r="G1025" i="37"/>
  <c r="H1007" i="37"/>
  <c r="G994" i="37"/>
  <c r="G988" i="37"/>
  <c r="D18" i="27"/>
  <c r="C983" i="37" s="1"/>
  <c r="G986" i="37"/>
  <c r="H980" i="37"/>
  <c r="G690" i="37"/>
  <c r="G666" i="37"/>
  <c r="G665" i="37"/>
  <c r="F196" i="1"/>
  <c r="F185" i="1"/>
  <c r="H164" i="37"/>
  <c r="H163" i="37"/>
  <c r="H159" i="37"/>
  <c r="G134" i="37"/>
  <c r="F135" i="1"/>
  <c r="H78" i="37"/>
  <c r="H65" i="37"/>
  <c r="E5" i="3"/>
  <c r="B5" i="3" s="1"/>
  <c r="E162" i="3"/>
  <c r="B162" i="3" s="1"/>
  <c r="I7" i="3"/>
  <c r="E7" i="3" s="1"/>
  <c r="B7" i="3" s="1"/>
  <c r="L296" i="3"/>
  <c r="F296" i="3" s="1"/>
  <c r="F292" i="3" s="1"/>
  <c r="E314" i="1"/>
  <c r="D303" i="37" s="1"/>
  <c r="H64" i="37"/>
  <c r="I14" i="3"/>
  <c r="H1493" i="37"/>
  <c r="G1557" i="37"/>
  <c r="G1552" i="37"/>
  <c r="G1548" i="37"/>
  <c r="G1544" i="37"/>
  <c r="G1512" i="37"/>
  <c r="G1491" i="37"/>
  <c r="G1369" i="37"/>
  <c r="G1365" i="37"/>
  <c r="H1363" i="37"/>
  <c r="G1362" i="37"/>
  <c r="H1359" i="37"/>
  <c r="G1358" i="37"/>
  <c r="G1341" i="37"/>
  <c r="G1337" i="37"/>
  <c r="H1335" i="37"/>
  <c r="G1334" i="37"/>
  <c r="G1328" i="37"/>
  <c r="G1313" i="37"/>
  <c r="G1307" i="37"/>
  <c r="G1217" i="37"/>
  <c r="G1213" i="37"/>
  <c r="G1185" i="37"/>
  <c r="G1181" i="37"/>
  <c r="G1177" i="37"/>
  <c r="G1173" i="37"/>
  <c r="G1151" i="37"/>
  <c r="G1147" i="37"/>
  <c r="F405" i="1"/>
  <c r="F528" i="1"/>
  <c r="E532" i="1"/>
  <c r="D520" i="37" s="1"/>
  <c r="H50" i="37"/>
  <c r="H162" i="37"/>
  <c r="E175" i="27"/>
  <c r="D1140" i="37"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F20" i="36"/>
  <c r="F101" i="36"/>
  <c r="F77" i="1"/>
  <c r="F177" i="1"/>
  <c r="F210" i="1"/>
  <c r="F290" i="1"/>
  <c r="F433" i="1"/>
  <c r="F472" i="1"/>
  <c r="F602" i="1"/>
  <c r="F615" i="1"/>
  <c r="E354" i="1"/>
  <c r="D343" i="37" s="1"/>
  <c r="D116" i="1"/>
  <c r="C106" i="37" s="1"/>
  <c r="D85" i="1"/>
  <c r="C75" i="37" s="1"/>
  <c r="H76" i="37"/>
  <c r="G223" i="37"/>
  <c r="D204" i="1"/>
  <c r="C194" i="37" s="1"/>
  <c r="D160" i="1"/>
  <c r="D583" i="1"/>
  <c r="C571" i="37" s="1"/>
  <c r="E187" i="27"/>
  <c r="D1152" i="37" s="1"/>
  <c r="D203" i="27"/>
  <c r="E235" i="27"/>
  <c r="D1200" i="37" s="1"/>
  <c r="E45" i="33"/>
  <c r="D1457" i="37" s="1"/>
  <c r="H1389" i="37"/>
  <c r="H1357" i="37"/>
  <c r="F209" i="3"/>
  <c r="B209" i="3" s="1"/>
  <c r="F73" i="36"/>
  <c r="F114" i="36"/>
  <c r="F17" i="36"/>
  <c r="F106" i="36"/>
  <c r="F137" i="36"/>
  <c r="F46" i="1"/>
  <c r="F65" i="1"/>
  <c r="F117" i="1"/>
  <c r="F147" i="1"/>
  <c r="F227" i="1"/>
  <c r="F249" i="1"/>
  <c r="F291" i="1"/>
  <c r="F334" i="1"/>
  <c r="F421" i="1"/>
  <c r="F430" i="1"/>
  <c r="F522" i="1"/>
  <c r="F553" i="1"/>
  <c r="F577" i="1"/>
  <c r="F590" i="1"/>
  <c r="F608" i="1"/>
  <c r="F620"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K20" i="37"/>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559" i="37"/>
  <c r="G1555" i="37"/>
  <c r="G1539" i="37"/>
  <c r="G1535" i="37"/>
  <c r="G1519" i="37"/>
  <c r="G1515" i="37"/>
  <c r="G1507" i="37"/>
  <c r="G1500" i="37"/>
  <c r="G1496" i="37"/>
  <c r="G1490" i="37"/>
  <c r="G1487" i="37"/>
  <c r="G1483" i="37"/>
  <c r="G1479" i="37"/>
  <c r="G1467" i="37"/>
  <c r="G1447" i="37"/>
  <c r="G1329" i="37"/>
  <c r="G1319" i="37"/>
  <c r="G1314" i="37"/>
  <c r="G1303" i="37"/>
  <c r="G1299" i="37"/>
  <c r="G1283" i="37"/>
  <c r="G1279" i="37"/>
  <c r="G1275" i="37"/>
  <c r="G1271" i="37"/>
  <c r="G1267" i="37"/>
  <c r="G1263" i="37"/>
  <c r="G1259" i="37"/>
  <c r="G1255" i="37"/>
  <c r="G1251" i="37"/>
  <c r="G1247" i="37"/>
  <c r="G1243" i="37"/>
  <c r="G1239" i="37"/>
  <c r="G1235" i="37"/>
  <c r="G1231" i="37"/>
  <c r="G1227" i="37"/>
  <c r="G1223" i="37"/>
  <c r="G1218" i="37"/>
  <c r="G1214" i="37"/>
  <c r="G1209" i="37"/>
  <c r="G1182" i="37"/>
  <c r="G1178" i="37"/>
  <c r="G1174" i="37"/>
  <c r="G1170" i="37"/>
  <c r="D13" i="1"/>
  <c r="C3" i="37" s="1"/>
  <c r="H1295" i="37"/>
  <c r="G1558" i="37"/>
  <c r="G1554" i="37"/>
  <c r="G1550" i="37"/>
  <c r="G1538" i="37"/>
  <c r="G1534" i="37"/>
  <c r="G1530" i="37"/>
  <c r="G1518" i="37"/>
  <c r="G1514" i="37"/>
  <c r="G1506" i="37"/>
  <c r="G1482" i="37"/>
  <c r="G1478" i="37"/>
  <c r="G1389" i="37"/>
  <c r="F351" i="1"/>
  <c r="F424" i="1"/>
  <c r="F510" i="1"/>
  <c r="G179" i="3"/>
  <c r="E179" i="3" s="1"/>
  <c r="B179" i="3" s="1"/>
  <c r="D462" i="1"/>
  <c r="G541" i="37"/>
  <c r="E92" i="27"/>
  <c r="D1058" i="37"/>
  <c r="G1474" i="37"/>
  <c r="G1468" i="37"/>
  <c r="G1465" i="37"/>
  <c r="G1445" i="37"/>
  <c r="G1368" i="37"/>
  <c r="G1340" i="37"/>
  <c r="G1331" i="37"/>
  <c r="G1327" i="37"/>
  <c r="G1316" i="37"/>
  <c r="G1312" i="37"/>
  <c r="G1306" i="37"/>
  <c r="G1216" i="37"/>
  <c r="G1211" i="37"/>
  <c r="G1184" i="37"/>
  <c r="G1180" i="37"/>
  <c r="G1176" i="37"/>
  <c r="G1172" i="37"/>
  <c r="G1150"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21" i="37"/>
  <c r="G1017"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907" i="37"/>
  <c r="G903" i="37"/>
  <c r="G899" i="37"/>
  <c r="G895" i="37"/>
  <c r="G891" i="37"/>
  <c r="G887" i="37"/>
  <c r="G88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1207" i="37"/>
  <c r="G1193" i="37"/>
  <c r="G1189" i="37"/>
  <c r="G1167" i="37"/>
  <c r="G1163" i="37"/>
  <c r="G1157" i="37"/>
  <c r="G1132" i="37"/>
  <c r="G1128"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70" i="37"/>
  <c r="G766" i="37"/>
  <c r="G762" i="37"/>
  <c r="G758" i="37"/>
  <c r="G754" i="37"/>
  <c r="G750" i="37"/>
  <c r="G746" i="37"/>
  <c r="G742" i="37"/>
  <c r="G738" i="37"/>
  <c r="G734" i="37"/>
  <c r="G771" i="37"/>
  <c r="G767" i="37"/>
  <c r="G763" i="37"/>
  <c r="G759" i="37"/>
  <c r="G755" i="37"/>
  <c r="G751" i="37"/>
  <c r="G747" i="37"/>
  <c r="G743" i="37"/>
  <c r="G739" i="37"/>
  <c r="G735" i="37"/>
  <c r="G731" i="37"/>
  <c r="G769" i="37"/>
  <c r="G765" i="37"/>
  <c r="G761" i="37"/>
  <c r="G757" i="37"/>
  <c r="G753" i="37"/>
  <c r="G749" i="37"/>
  <c r="G745" i="37"/>
  <c r="G741" i="37"/>
  <c r="G737" i="37"/>
  <c r="G733" i="37"/>
  <c r="G658" i="37"/>
  <c r="G654" i="37"/>
  <c r="G650" i="37"/>
  <c r="G646" i="37"/>
  <c r="G625" i="37"/>
  <c r="G615" i="37"/>
  <c r="G611" i="37"/>
  <c r="G606" i="37"/>
  <c r="G659" i="37"/>
  <c r="G655" i="37"/>
  <c r="G651" i="37"/>
  <c r="G647" i="37"/>
  <c r="G643" i="37"/>
  <c r="G657" i="37"/>
  <c r="G653" i="37"/>
  <c r="G649" i="37"/>
  <c r="G645" i="37"/>
  <c r="G624" i="37"/>
  <c r="G614" i="37"/>
  <c r="G610" i="37"/>
  <c r="G605" i="37"/>
  <c r="G582" i="37"/>
  <c r="G544" i="37"/>
  <c r="G524" i="37"/>
  <c r="G514" i="37"/>
  <c r="G502" i="37"/>
  <c r="G492" i="37"/>
  <c r="G488" i="37"/>
  <c r="G468" i="37"/>
  <c r="G462" i="37"/>
  <c r="G424" i="37"/>
  <c r="G416" i="37"/>
  <c r="G396" i="37"/>
  <c r="G560" i="37"/>
  <c r="G542" i="37"/>
  <c r="G490" i="37"/>
  <c r="G474" i="37"/>
  <c r="G561" i="37"/>
  <c r="G543" i="37"/>
  <c r="G523" i="37"/>
  <c r="G505" i="37"/>
  <c r="G501" i="37"/>
  <c r="G491" i="37"/>
  <c r="G487" i="37"/>
  <c r="G477" i="37"/>
  <c r="G467" i="37"/>
  <c r="G461" i="37"/>
  <c r="G423" i="37"/>
  <c r="G415" i="37"/>
  <c r="G395" i="37"/>
  <c r="G522" i="37"/>
  <c r="G504" i="37"/>
  <c r="G500" i="37"/>
  <c r="G478" i="37"/>
  <c r="G466" i="37"/>
  <c r="G445" i="37"/>
  <c r="G441" i="37"/>
  <c r="G419" i="37"/>
  <c r="G390" i="37"/>
  <c r="G386" i="37"/>
  <c r="G378" i="37"/>
  <c r="G320" i="37"/>
  <c r="G300" i="37"/>
  <c r="G289" i="37"/>
  <c r="G285" i="37"/>
  <c r="G234" i="37"/>
  <c r="G210" i="37"/>
  <c r="G191" i="37"/>
  <c r="G187" i="37"/>
  <c r="G185" i="37"/>
  <c r="G181" i="37"/>
  <c r="G177" i="37"/>
  <c r="G146" i="37"/>
  <c r="G142" i="37"/>
  <c r="G130" i="37"/>
  <c r="G456" i="37"/>
  <c r="G443" i="37"/>
  <c r="G439" i="37"/>
  <c r="G384" i="37"/>
  <c r="G382" i="37"/>
  <c r="G376" i="37"/>
  <c r="G374" i="37"/>
  <c r="G368" i="37"/>
  <c r="G364" i="37"/>
  <c r="G358" i="37"/>
  <c r="G354" i="37"/>
  <c r="G350" i="37"/>
  <c r="G334" i="37"/>
  <c r="G324" i="37"/>
  <c r="G322" i="37"/>
  <c r="G316" i="37"/>
  <c r="G312" i="37"/>
  <c r="G302" i="37"/>
  <c r="G298" i="37"/>
  <c r="G287" i="37"/>
  <c r="G261" i="37"/>
  <c r="G212" i="37"/>
  <c r="G193" i="37"/>
  <c r="G189" i="37"/>
  <c r="G183" i="37"/>
  <c r="G179" i="37"/>
  <c r="G173" i="37"/>
  <c r="G169" i="37"/>
  <c r="G154" i="37"/>
  <c r="G148" i="37"/>
  <c r="G144" i="37"/>
  <c r="G140" i="37"/>
  <c r="G126" i="37"/>
  <c r="G122" i="37"/>
  <c r="G111" i="37"/>
  <c r="G103" i="37"/>
  <c r="G88" i="37"/>
  <c r="G69" i="37"/>
  <c r="G63" i="37"/>
  <c r="G57" i="37"/>
  <c r="G49" i="37"/>
  <c r="G45" i="37"/>
  <c r="G37" i="37"/>
  <c r="G35" i="37"/>
  <c r="G10" i="37"/>
  <c r="G6" i="37"/>
  <c r="G444" i="37"/>
  <c r="G440" i="37"/>
  <c r="G385" i="37"/>
  <c r="G377" i="37"/>
  <c r="G371" i="37"/>
  <c r="G369" i="37"/>
  <c r="G365" i="37"/>
  <c r="G359" i="37"/>
  <c r="G351" i="37"/>
  <c r="G345" i="37"/>
  <c r="G335" i="37"/>
  <c r="G325" i="37"/>
  <c r="G319" i="37"/>
  <c r="G317" i="37"/>
  <c r="G313" i="37"/>
  <c r="G299" i="37"/>
  <c r="G288" i="37"/>
  <c r="G262" i="37"/>
  <c r="G233" i="37"/>
  <c r="G209" i="37"/>
  <c r="G190" i="37"/>
  <c r="G184" i="37"/>
  <c r="G180" i="37"/>
  <c r="G176" i="37"/>
  <c r="G174" i="37"/>
  <c r="G170" i="37"/>
  <c r="G155" i="37"/>
  <c r="G145" i="37"/>
  <c r="G141" i="37"/>
  <c r="G129" i="37"/>
  <c r="G127" i="37"/>
  <c r="G123" i="37"/>
  <c r="G108" i="37"/>
  <c r="G104" i="37"/>
  <c r="G100" i="37"/>
  <c r="G89" i="37"/>
  <c r="G85" i="37"/>
  <c r="G42" i="37"/>
  <c r="G38" i="37"/>
  <c r="G30" i="37"/>
  <c r="G26" i="37"/>
  <c r="G17"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H284" i="3" l="1"/>
  <c r="G1041" i="37"/>
  <c r="F18" i="27"/>
  <c r="D47" i="30"/>
  <c r="G1469" i="37"/>
  <c r="F160" i="1"/>
  <c r="F141" i="1"/>
  <c r="G106" i="37"/>
  <c r="F84" i="27"/>
  <c r="H1049" i="37"/>
  <c r="D13" i="27"/>
  <c r="G194" i="37"/>
  <c r="F204" i="1"/>
  <c r="C150" i="37"/>
  <c r="G24" i="3"/>
  <c r="H24" i="3"/>
  <c r="F116" i="1"/>
  <c r="H106" i="37"/>
  <c r="I1451" i="37"/>
  <c r="I1461" i="37"/>
  <c r="C1317" i="37"/>
  <c r="F42" i="36"/>
  <c r="C124" i="37"/>
  <c r="F134" i="1"/>
  <c r="E163" i="3"/>
  <c r="B163" i="3" s="1"/>
  <c r="C213" i="37"/>
  <c r="G213" i="37" s="1"/>
  <c r="F223" i="1"/>
  <c r="I1448" i="37"/>
  <c r="I1455" i="37"/>
  <c r="I1464" i="37"/>
  <c r="G1049" i="37"/>
  <c r="H635" i="37"/>
  <c r="C1371" i="37"/>
  <c r="F96" i="36"/>
  <c r="H1104" i="37"/>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H150" i="37" l="1"/>
  <c r="E24" i="3"/>
  <c r="B24" i="3" s="1"/>
  <c r="H1287" i="37"/>
  <c r="G1287" i="37"/>
  <c r="H1317" i="37"/>
  <c r="G1317" i="37"/>
  <c r="G295" i="3"/>
  <c r="E295" i="3" s="1"/>
  <c r="B295" i="3" s="1"/>
  <c r="G1116" i="37"/>
  <c r="H213" i="37"/>
  <c r="H124" i="37"/>
  <c r="G124"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L28" i="37" l="1"/>
  <c r="G8" i="3" s="1"/>
  <c r="E8" i="3" s="1"/>
  <c r="B8" i="3" s="1"/>
  <c r="K2" i="37"/>
  <c r="L2" i="37"/>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<sst xmlns="http://schemas.openxmlformats.org/spreadsheetml/2006/main" count="4758" uniqueCount="4301">
  <si>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</si>
  <si>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</si>
  <si>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</si>
  <si>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</si>
  <si>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</si>
  <si>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</si>
  <si>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</si>
  <si>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</si>
  <si>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</si>
  <si>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</si>
  <si>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</si>
  <si>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</si>
  <si>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</si>
  <si>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</si>
  <si>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</si>
  <si>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</si>
  <si>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</si>
  <si>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</si>
  <si>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</si>
  <si>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</si>
  <si>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</si>
  <si>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</si>
  <si>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</si>
  <si>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</si>
  <si>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</si>
  <si>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</si>
  <si>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</si>
  <si>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</si>
  <si>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</si>
  <si>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</si>
  <si>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</si>
  <si>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</si>
  <si>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</si>
  <si>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</si>
  <si>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</si>
  <si>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</si>
  <si>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</si>
  <si>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</si>
  <si>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</si>
  <si>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</si>
  <si>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</si>
  <si>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</si>
  <si>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</si>
  <si>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</si>
  <si>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</si>
  <si>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</si>
  <si>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</si>
  <si>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</si>
  <si>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</si>
  <si>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</si>
  <si>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</si>
  <si>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</si>
  <si>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</si>
  <si>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</si>
  <si>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</si>
  <si>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</si>
  <si>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</si>
  <si>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</si>
  <si>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</si>
  <si>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</si>
  <si>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</si>
  <si>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</si>
  <si>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</si>
  <si>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</si>
  <si>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</si>
  <si>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</si>
  <si>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</si>
  <si>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</si>
  <si>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</si>
  <si>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</si>
  <si>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</si>
  <si>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</si>
  <si>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</si>
  <si>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</si>
  <si>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</si>
  <si>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</si>
  <si>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</si>
  <si>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</si>
  <si>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</si>
  <si>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</si>
  <si>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</si>
  <si>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</si>
  <si>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</si>
  <si>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</si>
  <si>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</si>
  <si>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</si>
  <si>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</si>
  <si>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</si>
  <si>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</si>
  <si>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</si>
  <si>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</si>
  <si>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</si>
  <si>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</si>
  <si>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</si>
  <si>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</si>
  <si>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</si>
  <si>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</si>
  <si>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</si>
  <si>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</si>
  <si>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</si>
  <si>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</si>
  <si>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</si>
  <si>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</si>
  <si>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</si>
  <si>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</si>
  <si>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</si>
  <si>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</si>
  <si>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</si>
  <si>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</si>
  <si>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</si>
  <si>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</si>
  <si>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</si>
  <si>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</si>
  <si>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</si>
  <si>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</si>
  <si>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</si>
  <si>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</si>
  <si>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</si>
  <si>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</si>
  <si>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</si>
  <si>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</si>
  <si>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</si>
  <si>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</si>
  <si>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</si>
  <si>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</si>
  <si>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</si>
  <si>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</si>
  <si>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</si>
  <si>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</si>
  <si>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</si>
  <si>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</si>
  <si>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</si>
  <si>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</si>
  <si>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</si>
  <si>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</si>
  <si>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</si>
  <si>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</si>
  <si>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</si>
  <si>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</si>
  <si>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</si>
  <si>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</si>
  <si>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</si>
  <si>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</si>
  <si>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</si>
  <si>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</si>
  <si>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</si>
  <si>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</si>
  <si>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</si>
  <si>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</si>
  <si>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</si>
  <si>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</si>
  <si>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</si>
  <si>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</si>
  <si>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</si>
  <si>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</si>
  <si>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</si>
  <si>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</si>
  <si>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</si>
  <si>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</si>
  <si>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</si>
  <si>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</si>
  <si>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</si>
  <si>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</si>
  <si>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</si>
  <si>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</si>
  <si>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</si>
  <si>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</si>
  <si>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</si>
  <si>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</si>
  <si>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</si>
  <si>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</si>
  <si>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</si>
  <si>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</si>
  <si>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</si>
  <si>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</si>
  <si>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</si>
  <si>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</si>
  <si>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</si>
  <si>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</si>
  <si>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</si>
  <si>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</si>
  <si>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</si>
  <si>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</si>
  <si>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</si>
  <si>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</si>
  <si>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</si>
  <si>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</si>
  <si>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</si>
  <si>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</si>
  <si>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</si>
  <si>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</si>
  <si>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</si>
  <si>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</si>
  <si>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</si>
  <si>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</si>
  <si>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</si>
  <si>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</si>
  <si>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</si>
  <si>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</si>
  <si>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</si>
  <si>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</si>
  <si>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</si>
  <si>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</si>
  <si>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</si>
  <si>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</si>
  <si>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</si>
  <si>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</si>
  <si>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</si>
  <si>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</si>
  <si>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</si>
  <si>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</si>
  <si>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</si>
  <si>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</si>
  <si>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</si>
  <si>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</si>
  <si>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</si>
  <si>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</si>
  <si>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</si>
  <si>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</si>
  <si>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</si>
  <si>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</si>
  <si>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</si>
  <si>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</si>
  <si>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</si>
  <si>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</si>
  <si>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</si>
  <si>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</si>
  <si>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</si>
  <si>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</si>
  <si>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</si>
  <si>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</si>
  <si>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</si>
  <si>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</si>
  <si>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</si>
  <si>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</si>
  <si>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</si>
  <si>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</si>
  <si>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</si>
  <si>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</si>
  <si>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</si>
  <si>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</si>
  <si>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</si>
  <si>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</si>
  <si>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</si>
  <si>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</si>
  <si>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</si>
  <si>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</si>
  <si>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</si>
  <si>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</si>
  <si>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</si>
  <si>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</si>
  <si>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</si>
  <si>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</si>
  <si>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</si>
  <si>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</si>
  <si>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</si>
  <si>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</si>
  <si>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</si>
  <si>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</si>
  <si>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</si>
  <si>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</si>
  <si>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</si>
  <si>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</si>
  <si>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</si>
  <si>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</si>
  <si>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</si>
  <si>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</si>
  <si>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</si>
  <si>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</si>
  <si>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</si>
  <si>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</si>
  <si>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</si>
  <si>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</si>
  <si>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</si>
  <si>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</si>
  <si>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</si>
  <si>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</si>
  <si>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</si>
  <si>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</si>
  <si>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</si>
  <si>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</si>
  <si>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</si>
  <si>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</si>
  <si>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</si>
  <si>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</si>
  <si>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</si>
  <si>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</si>
  <si>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</si>
  <si>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</si>
  <si>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</si>
  <si>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</si>
  <si>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</si>
  <si>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</si>
  <si>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</si>
  <si>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</si>
  <si>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</si>
  <si>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</si>
  <si>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</si>
  <si>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</si>
  <si>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</si>
  <si>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</si>
  <si>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</si>
  <si>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</si>
  <si>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</si>
  <si>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</si>
  <si>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</si>
  <si>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</si>
  <si>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</si>
  <si>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</si>
  <si>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</si>
  <si>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</si>
  <si>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</si>
  <si>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</si>
  <si>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</si>
  <si>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</si>
  <si>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</si>
  <si>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</si>
  <si>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</si>
  <si>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</si>
  <si>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</si>
  <si>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</si>
  <si>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</si>
  <si>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</si>
  <si>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</si>
  <si>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</si>
  <si>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</si>
  <si>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</si>
  <si>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</si>
  <si>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</si>
  <si>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</si>
  <si>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</si>
  <si>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</si>
  <si>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</si>
  <si>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</si>
  <si>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</si>
  <si>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</si>
  <si>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</si>
  <si>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</si>
  <si>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</si>
  <si>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</si>
  <si>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</si>
  <si>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</si>
  <si>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</si>
  <si>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</si>
  <si>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</si>
  <si>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</si>
  <si>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</si>
  <si>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</si>
  <si>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</si>
  <si>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</si>
  <si>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</si>
  <si>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</si>
  <si>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</si>
  <si>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</si>
  <si>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</si>
  <si>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</si>
  <si>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</si>
  <si>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</si>
  <si>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</si>
  <si>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</si>
  <si>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</si>
  <si>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</si>
  <si>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</si>
  <si>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</si>
  <si>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</si>
  <si>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</si>
  <si>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</si>
  <si>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</si>
  <si>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</si>
  <si>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</si>
  <si>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</si>
  <si>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</si>
  <si>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</si>
  <si>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</si>
  <si>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</si>
  <si>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</si>
  <si>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</si>
  <si>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</si>
  <si>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</si>
  <si>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</si>
  <si>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</si>
  <si>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</si>
  <si>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</si>
  <si>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</si>
  <si>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</si>
  <si>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</si>
  <si>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</si>
  <si>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</si>
  <si>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</si>
  <si>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</si>
  <si>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</si>
  <si>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</si>
  <si>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</si>
  <si>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</si>
  <si>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</si>
  <si>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</si>
  <si>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</si>
  <si>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</si>
  <si>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</si>
  <si>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</si>
  <si>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</si>
  <si>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</si>
  <si>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</si>
  <si>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</si>
  <si>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</si>
  <si>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</si>
  <si>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</si>
  <si>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</si>
  <si>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</si>
  <si>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</si>
  <si>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</si>
  <si>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</si>
  <si>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</si>
  <si>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</si>
  <si>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</si>
  <si>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</si>
  <si>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</si>
  <si>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</si>
  <si>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</si>
  <si>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</si>
  <si>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</si>
  <si>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</si>
  <si>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</si>
  <si>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</si>
  <si>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</si>
  <si>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</si>
  <si>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</si>
  <si>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</si>
  <si>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</si>
  <si>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</si>
  <si>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</si>
  <si>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</si>
  <si>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</si>
  <si>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</si>
  <si>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</si>
  <si>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</si>
  <si>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</si>
  <si>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</si>
  <si>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</si>
  <si>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</si>
  <si>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</si>
  <si>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</si>
  <si>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</si>
  <si>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</si>
  <si>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</si>
  <si>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</si>
  <si>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</si>
  <si>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</si>
  <si>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</si>
  <si>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</si>
  <si>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</si>
  <si>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</si>
  <si>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</si>
  <si>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</si>
  <si>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</si>
  <si>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</si>
  <si>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</si>
  <si>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</si>
  <si>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</si>
  <si>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</si>
  <si>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</si>
  <si>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</si>
  <si>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</si>
  <si>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</si>
  <si>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</si>
  <si>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</si>
  <si>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</si>
  <si>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</si>
  <si>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</si>
  <si>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</si>
  <si>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</si>
  <si>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</si>
  <si>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</si>
  <si>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</si>
  <si>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</si>
  <si>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</si>
  <si>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</si>
  <si>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</si>
  <si>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</si>
  <si>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</si>
  <si>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</si>
  <si>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</si>
  <si>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</si>
  <si>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</si>
  <si>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</si>
  <si>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</si>
  <si>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</si>
  <si>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</si>
  <si>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</si>
  <si>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</si>
  <si>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</si>
  <si>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</si>
  <si>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</si>
  <si>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</si>
  <si>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</si>
  <si>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</si>
  <si>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</si>
  <si>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</si>
  <si>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</si>
  <si>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</si>
  <si>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</si>
  <si>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</si>
  <si>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</si>
  <si>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</si>
  <si>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</si>
  <si>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</si>
  <si>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</si>
  <si>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</si>
  <si>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</si>
  <si>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</si>
  <si>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</si>
  <si>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</si>
  <si>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</si>
  <si>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</si>
  <si>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</si>
  <si>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</si>
  <si>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</si>
  <si>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</si>
  <si>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</si>
  <si>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</si>
  <si>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</si>
  <si>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</si>
  <si>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</si>
  <si>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</si>
  <si>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</si>
  <si>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</si>
  <si>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</si>
  <si>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</si>
  <si>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</si>
  <si>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</si>
  <si>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</si>
  <si>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</si>
  <si>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</si>
  <si>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</si>
  <si>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</si>
  <si>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</si>
  <si>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</si>
  <si>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</si>
  <si>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</si>
  <si>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</si>
  <si>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</si>
  <si>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</si>
  <si>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</si>
  <si>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</si>
  <si>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</si>
  <si>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</si>
  <si>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</si>
  <si>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</si>
  <si>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</si>
  <si>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</si>
  <si>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</si>
  <si>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</si>
  <si>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</si>
  <si>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</si>
  <si>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</si>
  <si>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</si>
  <si>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</si>
  <si>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</si>
  <si>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</si>
  <si>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</si>
  <si>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</si>
  <si>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</si>
  <si>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</si>
  <si>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</si>
  <si>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</si>
  <si>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</si>
  <si>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</si>
  <si>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</si>
  <si>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</si>
  <si>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</si>
  <si>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</si>
  <si>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</si>
  <si>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</si>
  <si>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</si>
  <si>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</si>
  <si>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</si>
  <si>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</si>
  <si>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</si>
  <si>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</si>
  <si>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</si>
  <si>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</si>
  <si>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</si>
  <si>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</si>
  <si>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</si>
  <si>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</si>
  <si>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</si>
  <si>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</si>
  <si>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</si>
  <si>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</si>
  <si>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</si>
  <si>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</si>
  <si>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</si>
  <si>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</si>
  <si>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</si>
  <si>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</si>
  <si>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</si>
  <si>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</si>
  <si>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</si>
  <si>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</si>
  <si>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</si>
  <si>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</si>
  <si>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</si>
  <si>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</si>
  <si>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</si>
  <si>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</si>
  <si>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</si>
  <si>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</si>
  <si>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</si>
  <si>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</si>
  <si>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</si>
  <si>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</si>
  <si>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</si>
  <si>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</si>
  <si>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</si>
  <si>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</si>
  <si>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</si>
  <si>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</si>
  <si>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</si>
  <si>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</si>
  <si>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</si>
  <si>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</si>
  <si>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</si>
  <si>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</si>
  <si>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</si>
  <si>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</si>
  <si>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</si>
  <si>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</si>
  <si>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</si>
  <si>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</si>
  <si>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</si>
  <si>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</si>
  <si>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</si>
  <si>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</si>
  <si>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</si>
  <si>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</si>
  <si>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</si>
  <si>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</si>
  <si>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</si>
  <si>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</si>
  <si>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</si>
  <si>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</si>
  <si>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</si>
  <si>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</si>
  <si>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</si>
  <si>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</si>
  <si>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</si>
  <si>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</si>
  <si>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</si>
  <si>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</si>
  <si>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</si>
  <si>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</si>
  <si>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</si>
  <si>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</si>
  <si>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</si>
  <si>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</si>
  <si>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</si>
  <si>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</si>
  <si>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</si>
  <si>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</si>
  <si>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</si>
  <si>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</si>
  <si>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</si>
  <si>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</si>
  <si>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</si>
  <si>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</si>
  <si>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</si>
  <si>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</si>
  <si>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</si>
  <si>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</si>
  <si>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</si>
  <si>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</si>
  <si>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</si>
  <si>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</si>
  <si>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</si>
  <si>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</si>
  <si>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</si>
  <si>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</si>
  <si>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</si>
  <si>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</si>
  <si>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</si>
  <si>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</si>
  <si>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</si>
  <si>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</si>
  <si>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</si>
  <si>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</si>
  <si>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</si>
  <si>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</si>
  <si>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</si>
  <si>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</si>
  <si>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</si>
  <si>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</si>
  <si>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</si>
  <si>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</si>
  <si>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</si>
  <si>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</si>
  <si>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</si>
  <si>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</si>
  <si>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</si>
  <si>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</si>
  <si>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</si>
  <si>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</si>
  <si>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</si>
  <si>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</si>
  <si>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</si>
  <si>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</si>
  <si>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</si>
  <si>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</si>
  <si>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</si>
  <si>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</si>
  <si>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</si>
  <si>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</si>
  <si>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</si>
  <si>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</si>
  <si>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</si>
  <si>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</si>
  <si>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</si>
  <si>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</si>
  <si>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</si>
  <si>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</si>
  <si>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</si>
  <si>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</si>
  <si>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</si>
  <si>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</si>
  <si>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</si>
  <si>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</si>
  <si>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</si>
  <si>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</si>
  <si>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</si>
  <si>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</si>
  <si>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</si>
  <si>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</si>
  <si>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</si>
  <si>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</si>
  <si>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</si>
  <si>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</si>
  <si>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</si>
  <si>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</si>
  <si>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</si>
  <si>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</si>
  <si>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</si>
  <si>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</si>
  <si>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</si>
  <si>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</si>
  <si>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</si>
  <si>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</si>
  <si>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</si>
  <si>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</si>
  <si>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</si>
  <si>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</si>
  <si>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</si>
  <si>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</si>
  <si>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</si>
  <si>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</si>
  <si>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</si>
  <si>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</si>
  <si>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</si>
  <si>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</si>
  <si>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</si>
  <si>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</si>
  <si>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</si>
  <si>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</si>
  <si>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</si>
  <si>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</si>
  <si>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</si>
  <si>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</si>
  <si>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</si>
  <si>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</si>
  <si>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</si>
  <si>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</si>
  <si>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</si>
  <si>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</si>
  <si>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</si>
  <si>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</si>
  <si>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</si>
  <si>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</si>
  <si>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</si>
  <si>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</si>
  <si>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</si>
  <si>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</si>
  <si>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</si>
  <si>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</si>
  <si>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</si>
  <si>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</si>
  <si>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</si>
  <si>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</si>
  <si>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</si>
  <si>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</si>
  <si>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</si>
  <si>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</si>
  <si>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</si>
  <si>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</si>
  <si>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</si>
  <si>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</si>
  <si>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</si>
  <si>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</si>
  <si>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</si>
  <si>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</si>
  <si>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</si>
  <si>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</si>
  <si>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</si>
  <si>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</si>
  <si>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</si>
  <si>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</si>
  <si>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</si>
  <si>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</si>
  <si>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</si>
  <si>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</si>
  <si>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</si>
  <si>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</si>
  <si>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</si>
  <si>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</si>
  <si>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</si>
  <si>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</si>
  <si>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</si>
  <si>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</si>
  <si>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</si>
  <si>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</si>
  <si>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</si>
  <si>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</si>
  <si>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</si>
  <si>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</si>
  <si>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</si>
  <si>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</si>
  <si>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</si>
  <si>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</si>
  <si>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</si>
  <si>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</si>
  <si>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</si>
  <si>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</si>
  <si>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</si>
  <si>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</si>
  <si>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</si>
  <si>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</si>
  <si>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</si>
  <si>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</si>
  <si>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</si>
  <si>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</si>
  <si>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</si>
  <si>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</si>
  <si>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</si>
  <si>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</si>
  <si>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</si>
  <si>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</si>
  <si>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</si>
  <si>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</si>
  <si>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</si>
  <si>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</si>
  <si>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</si>
  <si>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</si>
  <si>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</si>
  <si>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</si>
  <si>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</si>
  <si>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</si>
  <si>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</si>
  <si>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</si>
  <si>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</si>
  <si>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</si>
  <si>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</si>
  <si>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</si>
  <si>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</si>
  <si>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</si>
  <si>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</si>
  <si>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</si>
  <si>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</si>
  <si>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</si>
  <si>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</si>
  <si>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</si>
  <si>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</si>
  <si>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</si>
  <si>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</si>
  <si>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</si>
  <si>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</si>
  <si>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</si>
  <si>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</si>
  <si>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</si>
  <si>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</si>
  <si>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</si>
  <si>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</si>
  <si>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</si>
  <si>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</si>
  <si>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</si>
  <si>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</si>
  <si>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</si>
  <si>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</si>
  <si>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</si>
  <si>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</si>
  <si>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</si>
  <si>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</si>
  <si>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</si>
  <si>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</si>
  <si>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</si>
  <si>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</si>
  <si>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</si>
  <si>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</si>
  <si>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</si>
  <si>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</si>
  <si>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</si>
  <si>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</si>
  <si>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</si>
  <si>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</si>
  <si>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</si>
  <si>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</si>
  <si>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</si>
  <si>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</si>
  <si>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</si>
  <si>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</si>
  <si>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</si>
  <si>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</si>
  <si>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</si>
  <si>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</si>
  <si>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</si>
  <si>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</si>
  <si>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</si>
  <si>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</si>
  <si>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</si>
  <si>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</si>
  <si>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</si>
  <si>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</si>
  <si>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</si>
  <si>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</si>
  <si>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</si>
  <si>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</si>
  <si>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</si>
  <si>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</si>
  <si>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</si>
  <si>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</si>
  <si>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</si>
  <si>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</si>
  <si>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</si>
  <si>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</si>
  <si>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</si>
  <si>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</si>
  <si>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</si>
  <si>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</si>
  <si>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</si>
  <si>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</si>
  <si>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</si>
  <si>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</si>
  <si>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</si>
  <si>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</si>
  <si>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</si>
  <si>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</si>
  <si>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</si>
  <si>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</si>
  <si>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</si>
  <si>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</si>
  <si>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</si>
  <si>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</si>
  <si>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</si>
  <si>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</si>
  <si>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</si>
  <si>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</si>
  <si>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</si>
  <si>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</si>
  <si>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</si>
  <si>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</si>
  <si>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</si>
  <si>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</si>
  <si>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</si>
  <si>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</si>
  <si>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</si>
  <si>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</si>
  <si>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</si>
  <si>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</si>
  <si>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</si>
  <si>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</si>
  <si>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</si>
  <si>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</si>
  <si>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</si>
  <si>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</si>
  <si>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</si>
  <si>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</si>
  <si>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</si>
  <si>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</si>
  <si>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</si>
  <si>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</si>
  <si>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</si>
  <si>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</si>
  <si>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</si>
  <si>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</si>
  <si>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</si>
  <si>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</si>
  <si>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</si>
  <si>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</si>
  <si>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</si>
  <si>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</si>
  <si>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</si>
  <si>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</si>
  <si>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</si>
  <si>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</si>
  <si>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</si>
  <si>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</si>
  <si>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</si>
  <si>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</si>
  <si>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</si>
  <si>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</si>
  <si>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</si>
  <si>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</si>
  <si>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</si>
  <si>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</si>
  <si>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</si>
  <si>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</si>
  <si>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</si>
  <si>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</si>
  <si>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</si>
  <si>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</si>
  <si>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</si>
  <si>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</si>
  <si>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</si>
  <si>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</si>
  <si>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</si>
  <si>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</si>
  <si>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</si>
  <si>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</si>
  <si>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</si>
  <si>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</si>
  <si>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</si>
  <si>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</si>
  <si>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</si>
  <si>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</si>
  <si>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</si>
  <si>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</si>
  <si>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</si>
  <si>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</si>
  <si>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</si>
  <si>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</si>
  <si>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</si>
  <si>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</si>
  <si>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</si>
  <si>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</si>
  <si>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</si>
  <si>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</si>
  <si>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</si>
  <si>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</si>
  <si>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</si>
  <si>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</si>
  <si>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</si>
  <si>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</si>
  <si>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</si>
  <si>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</si>
  <si>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</si>
  <si>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</si>
  <si>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</si>
  <si>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</si>
  <si>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</si>
  <si>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</si>
  <si>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</si>
  <si>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</si>
  <si>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</si>
  <si>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</si>
  <si>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</si>
  <si>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</si>
  <si>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</si>
  <si>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</si>
  <si>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</si>
  <si>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</si>
  <si>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</si>
  <si>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</si>
  <si>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</si>
  <si>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</si>
  <si>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</si>
  <si>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</si>
  <si>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</si>
  <si>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</si>
  <si>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</si>
  <si>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</si>
  <si>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</si>
  <si>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</si>
  <si>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</si>
  <si>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</si>
  <si>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</si>
  <si>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</si>
  <si>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</si>
  <si>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</si>
  <si>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</si>
  <si>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</si>
  <si>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</si>
  <si>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</si>
  <si>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</si>
  <si>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</si>
  <si>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</si>
  <si>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</si>
  <si>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</si>
  <si>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</si>
  <si>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</si>
  <si>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</si>
  <si>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</si>
  <si>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</si>
  <si>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</si>
  <si>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</si>
  <si>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</si>
  <si>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</si>
  <si>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</si>
  <si>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</si>
  <si>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</si>
  <si>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</si>
  <si>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</si>
  <si>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</si>
  <si>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</si>
  <si>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</si>
  <si>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</si>
  <si>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</si>
  <si>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</si>
  <si>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</si>
  <si>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</si>
  <si>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</si>
  <si>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</si>
  <si>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</si>
  <si>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</si>
  <si>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</si>
  <si>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</si>
  <si>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</si>
  <si>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</si>
  <si>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</si>
  <si>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</si>
  <si>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</si>
  <si>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</si>
  <si>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</si>
  <si>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</si>
  <si>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</si>
  <si>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</si>
  <si>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</si>
  <si>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</si>
  <si>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</si>
  <si>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</si>
  <si>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</si>
  <si>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</si>
  <si>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</si>
  <si>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</si>
  <si>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</si>
  <si>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</si>
  <si>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</si>
  <si>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</si>
  <si>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</si>
  <si>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</si>
  <si>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</si>
  <si>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</si>
  <si>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</si>
  <si>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</si>
  <si>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</si>
  <si>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</si>
  <si>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</si>
  <si>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</si>
  <si>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</si>
  <si>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</si>
  <si>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</si>
  <si>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</si>
  <si>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</si>
  <si>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</si>
  <si>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</si>
  <si>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</si>
  <si>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</si>
  <si>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</si>
  <si>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</si>
  <si>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</si>
  <si>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</si>
  <si>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</si>
  <si>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</si>
  <si>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</si>
  <si>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</si>
  <si>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</si>
  <si>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</si>
  <si>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</si>
  <si>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</si>
  <si>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</si>
  <si>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</si>
  <si>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</si>
  <si>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</si>
  <si>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</si>
  <si>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</si>
  <si>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</si>
  <si>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</si>
  <si>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</si>
  <si>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</si>
  <si>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</si>
  <si>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</si>
  <si>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</si>
  <si>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</si>
  <si>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</si>
  <si>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</si>
  <si>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</si>
  <si>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</si>
  <si>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</si>
  <si>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</si>
  <si>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</si>
  <si>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</si>
  <si>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</si>
  <si>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</si>
  <si>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</si>
  <si>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</si>
  <si>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</si>
  <si>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</si>
  <si>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</si>
  <si>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</si>
  <si>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</si>
  <si>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</si>
  <si>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</si>
  <si>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</si>
  <si>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</si>
  <si>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</si>
  <si>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</si>
  <si>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</si>
  <si>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</si>
  <si>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</si>
  <si>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</si>
  <si>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</si>
  <si>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</si>
  <si>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</si>
  <si>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</si>
  <si>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</si>
  <si>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</si>
  <si>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</si>
  <si>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</si>
  <si>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</si>
  <si>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</si>
  <si>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</si>
  <si>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</si>
  <si>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</si>
  <si>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</si>
  <si>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</si>
  <si>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</si>
  <si>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</si>
  <si>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</si>
  <si>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</si>
  <si>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</si>
  <si>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</si>
  <si>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</si>
  <si>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</si>
  <si>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</si>
  <si>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</si>
  <si>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</si>
  <si>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</si>
  <si>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</si>
  <si>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</si>
  <si>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</si>
  <si>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</si>
  <si>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</si>
  <si>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</si>
  <si>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</si>
  <si>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</si>
  <si>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</si>
  <si>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</si>
  <si>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</si>
  <si>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</si>
  <si>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</si>
  <si>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</si>
  <si>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</si>
  <si>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</si>
  <si>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</si>
  <si>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</si>
  <si>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</si>
  <si>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</si>
  <si>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</si>
  <si>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</si>
  <si>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</si>
  <si>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</si>
  <si>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</si>
  <si>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</si>
  <si>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</si>
  <si>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</si>
  <si>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</si>
  <si>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</si>
  <si>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</si>
  <si>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</si>
  <si>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</si>
  <si>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</si>
  <si>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</si>
  <si>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</si>
  <si>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</si>
  <si>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</si>
  <si>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</si>
  <si>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</si>
  <si>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</si>
  <si>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</si>
  <si>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</si>
  <si>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</si>
  <si>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</si>
  <si>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</si>
  <si>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</si>
  <si>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</si>
  <si>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</si>
  <si>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</si>
  <si>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</si>
  <si>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</si>
  <si>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</si>
  <si>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</si>
  <si>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</si>
  <si>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</si>
  <si>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</si>
  <si>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</si>
  <si>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</si>
  <si>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</si>
  <si>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</si>
  <si>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</si>
  <si>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</si>
  <si>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</si>
  <si>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</si>
  <si>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</si>
  <si>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</si>
  <si>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</si>
  <si>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</si>
  <si>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</si>
  <si>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</si>
  <si>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</si>
  <si>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</si>
  <si>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</si>
  <si>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</si>
  <si>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</si>
  <si>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</si>
  <si>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</si>
  <si>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</si>
  <si>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</si>
  <si>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</si>
  <si>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</si>
  <si>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</si>
  <si>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</si>
  <si>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</si>
  <si>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</si>
  <si>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</si>
  <si>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</si>
  <si>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</si>
  <si>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</si>
  <si>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</si>
  <si>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</si>
  <si>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</si>
  <si>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</si>
  <si>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</si>
  <si>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</si>
  <si>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</si>
  <si>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</si>
  <si>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</si>
  <si>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</si>
  <si>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</si>
  <si>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</si>
  <si>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</si>
  <si>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</si>
  <si>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</si>
  <si>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</si>
  <si>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</si>
  <si>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</si>
  <si>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</si>
  <si>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</si>
  <si>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</si>
  <si>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</si>
  <si>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</si>
  <si>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</si>
  <si>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</si>
  <si>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</si>
  <si>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</si>
  <si>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</si>
  <si>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</si>
  <si>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</si>
  <si>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</si>
  <si>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</si>
  <si>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</si>
  <si>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</si>
  <si>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</si>
  <si>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</si>
  <si>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</si>
  <si>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</si>
  <si>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</si>
  <si>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</si>
  <si>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</si>
  <si>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</si>
  <si>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</si>
  <si>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</si>
  <si>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</si>
  <si>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</si>
  <si>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</si>
  <si>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</si>
  <si>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</si>
  <si>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</si>
  <si>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</si>
  <si>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</si>
  <si>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</si>
  <si>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</si>
  <si>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</si>
  <si>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</si>
  <si>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</si>
  <si>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</si>
  <si>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</si>
  <si>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</si>
  <si>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</si>
  <si>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</si>
  <si>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</si>
  <si>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</si>
  <si>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</si>
  <si>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</si>
  <si>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</si>
  <si>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</si>
  <si>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</si>
  <si>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</si>
  <si>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</si>
  <si>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</si>
  <si>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</si>
  <si>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</si>
  <si>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</si>
  <si>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</si>
  <si>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</si>
  <si>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</si>
  <si>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</si>
  <si>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</si>
  <si>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</si>
  <si>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</si>
  <si>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</si>
  <si>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</si>
  <si>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</si>
  <si>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</si>
  <si>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</si>
  <si>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</si>
  <si>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</si>
  <si>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</si>
  <si>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</si>
  <si>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</si>
  <si>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</si>
  <si>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</si>
  <si>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</si>
  <si>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</si>
  <si>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</si>
  <si>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</si>
  <si>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</si>
  <si>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</si>
  <si>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</si>
  <si>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</si>
  <si>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</si>
  <si>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</si>
  <si>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</si>
  <si>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</si>
  <si>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</si>
  <si>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</si>
  <si>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</si>
  <si>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</si>
  <si>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</si>
  <si>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</si>
  <si>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</si>
  <si>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</si>
  <si>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</si>
  <si>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</si>
  <si>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</si>
  <si>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</si>
  <si>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</si>
  <si>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</si>
  <si>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</si>
  <si>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</si>
  <si>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</si>
  <si>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</si>
  <si>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</si>
  <si>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</si>
  <si>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</si>
  <si>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</si>
  <si>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</si>
  <si>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</si>
  <si>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</si>
  <si>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</si>
  <si>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</si>
  <si>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</si>
  <si>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</si>
  <si>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</si>
  <si>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</si>
  <si>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</si>
  <si>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</si>
  <si>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</si>
  <si>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</si>
  <si>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</si>
  <si>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</si>
  <si>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</si>
  <si>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</si>
  <si>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</si>
  <si>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</si>
  <si>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</si>
  <si>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</si>
  <si>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</si>
  <si>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</si>
  <si>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</si>
  <si>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</si>
  <si>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</si>
  <si>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</si>
  <si>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</si>
  <si>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</si>
  <si>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</si>
  <si>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</si>
  <si>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</si>
  <si>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</si>
  <si>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</si>
  <si>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</si>
  <si>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</si>
  <si>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</si>
  <si>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</si>
  <si>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</si>
  <si>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</si>
  <si>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</si>
  <si>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</si>
  <si>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</si>
  <si>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</si>
  <si>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</si>
  <si>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</si>
  <si>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</si>
  <si>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</si>
  <si>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</si>
  <si>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</si>
  <si>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</si>
  <si>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</si>
  <si>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</si>
  <si>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</si>
  <si>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</si>
  <si>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</si>
  <si>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</si>
  <si>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</si>
  <si>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</si>
  <si>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</si>
  <si>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</si>
  <si>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</si>
  <si>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</si>
  <si>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</si>
  <si>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</si>
  <si>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</si>
  <si>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</si>
  <si>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</si>
  <si>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</si>
  <si>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</si>
  <si>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</si>
  <si>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</si>
  <si>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</si>
  <si>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</si>
  <si>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</si>
  <si>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</si>
  <si>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</si>
  <si>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</si>
  <si>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</si>
  <si>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</si>
  <si>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</si>
  <si>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</si>
  <si>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</si>
  <si>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</si>
  <si>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</si>
  <si>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</si>
  <si>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</si>
  <si>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</si>
  <si>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</si>
  <si>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</si>
  <si>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</si>
  <si>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</si>
  <si>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</si>
  <si>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</si>
  <si>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</si>
  <si>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</si>
  <si>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</si>
  <si>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</si>
  <si>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</si>
  <si>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</si>
  <si>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</si>
  <si>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</si>
  <si>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</si>
  <si>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</si>
  <si>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</si>
  <si>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</si>
  <si>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</si>
  <si>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</si>
  <si>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</si>
  <si>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</si>
  <si>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</si>
  <si>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</si>
  <si>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</si>
  <si>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</si>
  <si>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</si>
  <si>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</si>
  <si>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</si>
  <si>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</si>
  <si>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</si>
  <si>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</si>
  <si>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</si>
  <si>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</si>
  <si>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</si>
  <si>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</si>
  <si>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</si>
  <si>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</si>
  <si>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</si>
  <si>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</si>
  <si>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</si>
  <si>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</si>
  <si>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</si>
  <si>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</si>
  <si>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</si>
  <si>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</si>
  <si>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</si>
  <si>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</si>
  <si>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</si>
  <si>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</si>
  <si>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</si>
  <si>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</si>
  <si>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</si>
  <si>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</si>
  <si>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</si>
  <si>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</si>
  <si>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</si>
  <si>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</si>
  <si>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</si>
  <si>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</si>
  <si>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</si>
  <si>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</si>
  <si>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</si>
  <si>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</si>
  <si>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</si>
  <si>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</si>
  <si>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</si>
  <si>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</si>
  <si>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</si>
  <si>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</si>
  <si>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</si>
  <si>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</si>
  <si>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</si>
  <si>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</si>
  <si>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</si>
  <si>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</si>
  <si>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</si>
  <si>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</si>
  <si>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</si>
  <si>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</si>
  <si>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</si>
  <si>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</si>
  <si>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</si>
  <si>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</si>
  <si>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</si>
  <si>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</si>
  <si>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</si>
  <si>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</si>
  <si>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</si>
  <si>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</si>
  <si>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</si>
  <si>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</si>
  <si>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</si>
  <si>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</si>
  <si>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</si>
  <si>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</si>
  <si>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</si>
  <si>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</si>
  <si>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</si>
  <si>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</si>
  <si>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</si>
  <si>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</si>
  <si>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</si>
  <si>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</si>
  <si>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</si>
  <si>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</si>
  <si>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</si>
  <si>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</si>
  <si>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</si>
  <si>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</si>
  <si>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</si>
  <si>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</si>
  <si>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</si>
  <si>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</si>
  <si>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</si>
  <si>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</si>
  <si>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</si>
  <si>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</si>
  <si>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</si>
  <si>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</si>
  <si>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</si>
  <si>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</si>
  <si>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</si>
  <si>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</si>
  <si>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</si>
  <si>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</si>
  <si>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</si>
  <si>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</si>
  <si>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</si>
  <si>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</si>
  <si>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</si>
  <si>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</si>
  <si>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</si>
  <si>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</si>
  <si>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</si>
  <si>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</si>
  <si>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</si>
  <si>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</si>
  <si>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</si>
  <si>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</si>
  <si>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</si>
  <si>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</si>
  <si>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</si>
  <si>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</si>
  <si>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</si>
  <si>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</si>
  <si>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</si>
  <si>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</si>
  <si>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</si>
  <si>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</si>
  <si>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</si>
  <si>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</si>
  <si>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</si>
  <si>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</si>
  <si>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</si>
  <si>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</si>
  <si>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</si>
  <si>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</si>
  <si>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</si>
  <si>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</si>
  <si>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</si>
  <si>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</si>
  <si>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</si>
  <si>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</si>
  <si>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</si>
  <si>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</si>
  <si>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</si>
  <si>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</si>
  <si>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</si>
  <si>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</si>
  <si>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</si>
  <si>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</si>
  <si>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</si>
  <si>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</si>
  <si>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</si>
  <si>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</si>
  <si>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</si>
  <si>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</si>
  <si>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</si>
  <si>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</si>
  <si>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</si>
  <si>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</si>
  <si>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</si>
  <si>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</si>
  <si>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</si>
  <si>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</si>
  <si>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</si>
  <si>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</si>
  <si>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</si>
  <si>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</si>
  <si>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</si>
  <si>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</si>
  <si>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</si>
  <si>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</si>
  <si>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</si>
  <si>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</si>
  <si>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</si>
  <si>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</si>
  <si>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</si>
  <si>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</si>
  <si>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</si>
  <si>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</si>
  <si>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</si>
  <si>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</si>
  <si>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</si>
  <si>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</si>
  <si>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</si>
  <si>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</si>
  <si>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</si>
  <si>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</si>
  <si>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</si>
  <si>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</si>
  <si>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</si>
  <si>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</si>
  <si>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</si>
  <si>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</si>
  <si>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</si>
  <si>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</si>
  <si>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</si>
  <si>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</si>
  <si>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</si>
  <si>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</si>
  <si>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</si>
  <si>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</si>
  <si>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</si>
  <si>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</si>
  <si>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</si>
  <si>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</si>
  <si>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</si>
  <si>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</si>
  <si>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</si>
  <si>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</si>
  <si>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</si>
  <si>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</si>
  <si>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</si>
  <si>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</si>
  <si>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</si>
  <si>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</si>
  <si>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</si>
  <si>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</si>
  <si>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</si>
  <si>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</si>
  <si>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</si>
  <si>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</si>
  <si>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</si>
  <si>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</si>
  <si>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</si>
  <si>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</si>
  <si>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</si>
  <si>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</si>
  <si>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</si>
  <si>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</si>
  <si>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</si>
  <si>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</si>
  <si>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</si>
  <si>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</si>
  <si>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</si>
  <si>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</si>
  <si>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</si>
  <si>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</si>
  <si>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</si>
  <si>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</si>
  <si>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</si>
  <si>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</si>
  <si>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</si>
  <si>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</si>
  <si>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</si>
  <si>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</si>
  <si>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</si>
  <si>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</si>
  <si>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</si>
  <si>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</si>
  <si>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</si>
  <si>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</si>
  <si>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</si>
  <si>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</si>
  <si>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</si>
  <si>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</si>
  <si>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</si>
  <si>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</si>
  <si>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</si>
  <si>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</si>
  <si>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</si>
  <si>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</si>
  <si>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</si>
  <si>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</si>
  <si>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</si>
  <si>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</si>
  <si>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</si>
  <si>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</si>
  <si>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</si>
  <si>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</si>
  <si>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</si>
  <si>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</si>
  <si>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</si>
  <si>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</si>
  <si>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</si>
  <si>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</si>
  <si>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</si>
  <si>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</si>
  <si>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</si>
  <si>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</si>
  <si>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</si>
  <si>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</si>
  <si>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</si>
  <si>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</si>
  <si>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</si>
  <si>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</si>
  <si>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</si>
  <si>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</si>
  <si>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</si>
  <si>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</si>
  <si>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</si>
  <si>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</si>
  <si>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</si>
  <si>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</si>
  <si>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</si>
  <si>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</si>
  <si>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</si>
  <si>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</si>
  <si>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</si>
  <si>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</si>
  <si>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</si>
  <si>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</si>
  <si>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</si>
  <si>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</si>
  <si>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</si>
  <si>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</si>
  <si>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</si>
  <si>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</si>
  <si>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</si>
  <si>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</si>
  <si>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</si>
  <si>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</si>
  <si>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</si>
  <si>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</si>
  <si>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</si>
  <si>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</si>
  <si>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</si>
  <si>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</si>
  <si>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</si>
  <si>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</si>
  <si>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</si>
  <si>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</si>
  <si>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</si>
  <si>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</si>
  <si>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</si>
  <si>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</si>
  <si>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</si>
  <si>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</si>
  <si>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</si>
  <si>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</si>
  <si>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</si>
  <si>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</si>
  <si>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</si>
  <si>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</si>
  <si>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</si>
  <si>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</si>
  <si>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</si>
  <si>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</si>
  <si>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</si>
  <si>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</si>
  <si>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</si>
  <si>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</si>
  <si>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</si>
  <si>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</si>
  <si>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</si>
  <si>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</si>
  <si>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</si>
  <si>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</si>
  <si>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</si>
  <si>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</si>
  <si>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</si>
  <si>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</si>
  <si>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</si>
  <si>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</si>
  <si>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</si>
  <si>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</si>
  <si>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</si>
  <si>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</si>
  <si>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</si>
  <si>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</si>
  <si>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</si>
  <si>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</si>
  <si>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</si>
  <si>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</si>
  <si>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</si>
  <si>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</si>
  <si>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</si>
  <si>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</si>
  <si>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</si>
  <si>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</si>
  <si>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</si>
  <si>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</si>
  <si>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</si>
  <si>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</si>
  <si>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</si>
  <si>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</si>
  <si>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</si>
  <si>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</si>
  <si>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</si>
  <si>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</si>
  <si>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</si>
  <si>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</si>
  <si>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</si>
  <si>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</si>
  <si>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</si>
  <si>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</si>
  <si>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</si>
  <si>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</si>
  <si>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</si>
  <si>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</si>
  <si>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</si>
  <si>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</si>
  <si>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</si>
  <si>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</si>
  <si>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</si>
  <si>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</si>
  <si>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</si>
  <si>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</si>
  <si>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</si>
  <si>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</si>
  <si>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</si>
  <si>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</si>
  <si>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</si>
  <si>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</si>
  <si>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</si>
  <si>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</si>
  <si>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</si>
  <si>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</si>
  <si>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</si>
  <si>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</si>
  <si>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</si>
  <si>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</si>
  <si>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</si>
  <si>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</si>
  <si>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</si>
  <si>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</si>
  <si>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</si>
  <si>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</si>
  <si>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</si>
  <si>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</si>
  <si>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</si>
  <si>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</si>
  <si>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</si>
  <si>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</si>
  <si>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</si>
  <si>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</si>
  <si>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</si>
  <si>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</si>
  <si>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</si>
  <si>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</si>
  <si>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</si>
  <si>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</si>
  <si>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</si>
  <si>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</si>
  <si>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</si>
  <si>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</si>
  <si>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</si>
  <si>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</si>
  <si>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</si>
  <si>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</si>
  <si>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</si>
  <si>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</si>
  <si>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</si>
  <si>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</si>
  <si>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</si>
  <si>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</si>
  <si>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</si>
  <si>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</si>
  <si>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</si>
  <si>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</si>
  <si>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</si>
  <si>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</si>
  <si>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</si>
  <si>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</si>
  <si>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</si>
  <si>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</si>
  <si>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</si>
  <si>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</si>
  <si>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</si>
  <si>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</si>
  <si>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</si>
  <si>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</si>
  <si>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</si>
  <si>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</si>
  <si>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</si>
  <si>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</si>
  <si>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</si>
  <si>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</si>
  <si>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</si>
  <si>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</si>
  <si>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</si>
  <si>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</si>
  <si>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</si>
  <si>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</si>
  <si>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</si>
  <si>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</si>
  <si>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</si>
  <si>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</si>
  <si>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</si>
  <si>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</si>
  <si>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</si>
  <si>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</si>
  <si>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</si>
  <si>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</si>
  <si>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</si>
  <si>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</si>
  <si>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</si>
  <si>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</si>
  <si>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</si>
  <si>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</si>
  <si>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</si>
  <si>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</si>
  <si>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</si>
  <si>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</si>
  <si>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</si>
  <si>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</si>
  <si>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</si>
  <si>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</si>
  <si>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</si>
  <si>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</si>
  <si>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</si>
  <si>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</si>
  <si>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</si>
  <si>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</si>
  <si>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</si>
  <si>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</si>
  <si>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</si>
  <si>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</si>
  <si>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</si>
  <si>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</si>
  <si>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</si>
  <si>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</si>
  <si>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</si>
  <si>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</si>
  <si>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</si>
  <si>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</si>
  <si>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</si>
  <si>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</si>
  <si>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</si>
  <si>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</si>
  <si>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</si>
  <si>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</si>
  <si>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</si>
  <si>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</si>
  <si>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</si>
  <si>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</si>
  <si>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</si>
  <si>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</si>
  <si>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</si>
  <si>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</si>
  <si>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</si>
  <si>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</si>
  <si>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</si>
  <si>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</si>
  <si>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</si>
  <si>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</si>
  <si>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</si>
  <si>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</si>
  <si>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</si>
  <si>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</si>
  <si>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</si>
  <si>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</si>
  <si>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</si>
  <si>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</si>
  <si>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</si>
  <si>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</si>
  <si>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</si>
  <si>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</si>
  <si>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</si>
  <si>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</si>
  <si>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</si>
  <si>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</si>
  <si>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</si>
  <si>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</si>
  <si>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</si>
  <si>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</si>
  <si>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</si>
  <si>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</si>
  <si>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</si>
  <si>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</si>
  <si>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</si>
  <si>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</si>
  <si>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</si>
  <si>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</si>
  <si>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</si>
  <si>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</si>
  <si>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</si>
  <si>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</si>
  <si>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</si>
  <si>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</si>
  <si>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</si>
  <si>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</si>
  <si>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</si>
  <si>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</si>
  <si>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</si>
  <si>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</si>
  <si>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</si>
  <si>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</si>
  <si>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</si>
  <si>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</si>
  <si>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</si>
  <si>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</si>
  <si>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</si>
  <si>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</si>
  <si>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</si>
  <si>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</si>
  <si>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</si>
  <si>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</si>
  <si>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</si>
  <si>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</si>
  <si>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</si>
  <si>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</si>
  <si>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</si>
  <si>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</si>
  <si>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</si>
  <si>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</si>
  <si>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</si>
  <si>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</si>
  <si>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</si>
  <si>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</si>
  <si>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</si>
  <si>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</si>
  <si>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</si>
  <si>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</si>
  <si>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</si>
  <si>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</si>
  <si>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</si>
  <si>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</si>
  <si>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</si>
  <si>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</si>
  <si>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</si>
  <si>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</si>
  <si>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</si>
  <si>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</si>
  <si>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</si>
  <si>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</si>
  <si>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</si>
  <si>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</si>
  <si>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</si>
  <si>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</si>
  <si>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</si>
  <si>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</si>
  <si>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</si>
  <si>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</si>
  <si>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</si>
  <si>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</si>
  <si>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</si>
  <si>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</si>
  <si>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</si>
  <si>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</si>
  <si>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</si>
  <si>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</si>
  <si>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</si>
  <si>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</si>
  <si>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</si>
  <si>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</si>
  <si>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</si>
  <si>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</si>
  <si>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</si>
  <si>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</si>
  <si>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</si>
  <si>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</si>
  <si>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</si>
  <si>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</si>
  <si>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</si>
  <si>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</si>
  <si>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</si>
  <si>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</si>
  <si>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</si>
  <si>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</si>
  <si>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</si>
  <si>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</si>
  <si>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</si>
  <si>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</si>
  <si>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</si>
  <si>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</si>
  <si>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</si>
  <si>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</si>
  <si>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</si>
  <si>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</si>
  <si>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</si>
  <si>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</si>
  <si>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</si>
  <si>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</si>
  <si>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</si>
  <si>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</si>
  <si>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</si>
  <si>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</si>
  <si>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</si>
  <si>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</si>
  <si>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</si>
  <si>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</si>
  <si>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</si>
  <si>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</si>
  <si>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</si>
  <si>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</si>
  <si>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</si>
  <si>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</si>
  <si>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</si>
  <si>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</si>
  <si>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</si>
  <si>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</si>
  <si>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</si>
  <si>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</si>
  <si>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</si>
  <si>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</si>
  <si>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</si>
  <si>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</si>
  <si>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</si>
  <si>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</si>
  <si>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</si>
  <si>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</si>
  <si>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</si>
  <si>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</si>
  <si>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</si>
  <si>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</si>
  <si>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</si>
  <si>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</si>
  <si>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</si>
  <si>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</si>
  <si>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</si>
  <si>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</si>
  <si>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</si>
  <si>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</si>
  <si>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</si>
  <si>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</si>
  <si>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</si>
  <si>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</si>
  <si>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</si>
  <si>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</si>
  <si>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</si>
  <si>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</si>
  <si>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</si>
  <si>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</si>
  <si>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</si>
  <si>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</si>
  <si>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</si>
  <si>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</si>
  <si>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</si>
  <si>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</si>
  <si>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</si>
  <si>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</si>
  <si>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</si>
  <si>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</si>
  <si>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</si>
  <si>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</si>
  <si>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</si>
  <si>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</si>
  <si>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</si>
  <si>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</si>
  <si>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</si>
  <si>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</si>
  <si>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</si>
  <si>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</si>
  <si>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</si>
  <si>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</si>
  <si>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</si>
  <si>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</si>
  <si>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</si>
  <si>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</si>
  <si>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</si>
  <si>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</si>
  <si>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</si>
  <si>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</si>
  <si>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</si>
  <si>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</si>
  <si>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</si>
  <si>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</si>
  <si>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</si>
  <si>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</si>
  <si>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</si>
  <si>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</si>
  <si>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</si>
  <si>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</si>
  <si>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</si>
  <si>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</si>
  <si>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</si>
  <si>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</si>
  <si>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</si>
  <si>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</si>
  <si>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</si>
  <si>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</si>
  <si>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</si>
  <si>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</si>
  <si>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</si>
  <si>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</si>
  <si>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</si>
  <si>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</si>
  <si>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</si>
  <si>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</si>
  <si>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</si>
  <si>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</si>
  <si>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</si>
  <si>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</si>
  <si>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</si>
  <si>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</si>
  <si>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</si>
  <si>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</si>
  <si>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</si>
  <si>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</si>
  <si>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</si>
  <si>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</si>
  <si>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</si>
  <si>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</si>
  <si>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</si>
  <si>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</si>
  <si>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</si>
  <si>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</si>
  <si>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</si>
  <si>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</si>
  <si>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</si>
  <si>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</si>
  <si>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</si>
  <si>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</si>
  <si>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</si>
  <si>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</si>
  <si>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</si>
  <si>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</si>
  <si>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</si>
  <si>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</si>
  <si>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</si>
  <si>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</si>
  <si>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</si>
  <si>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</si>
  <si>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</si>
  <si>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</si>
  <si>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</si>
  <si>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</si>
  <si>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</si>
  <si>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</si>
  <si>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</si>
  <si>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</si>
  <si>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</si>
  <si>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</si>
  <si>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</si>
  <si>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</si>
  <si>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</si>
  <si>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</si>
  <si>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</si>
  <si>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</si>
  <si>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</si>
  <si>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</si>
  <si>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</si>
  <si>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</si>
  <si>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</si>
  <si>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</si>
  <si>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</si>
  <si>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</si>
  <si>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</si>
  <si>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</si>
  <si>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</si>
  <si>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</si>
  <si>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</si>
  <si>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</si>
  <si>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</si>
  <si>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</si>
  <si>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</si>
  <si>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</si>
  <si>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</si>
  <si>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</si>
  <si>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</si>
  <si>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</si>
  <si>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</si>
  <si>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</si>
  <si>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</si>
  <si>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</si>
  <si>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</si>
  <si>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</si>
  <si>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</si>
  <si>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</si>
  <si>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</si>
  <si>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</si>
  <si>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</si>
  <si>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</si>
  <si>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</si>
  <si>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</si>
  <si>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</si>
  <si>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</si>
  <si>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</si>
  <si>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</si>
  <si>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</si>
  <si>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</si>
  <si>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</si>
  <si>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</si>
  <si>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</si>
  <si>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</si>
  <si>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</si>
  <si>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</si>
  <si>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</si>
  <si>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</si>
  <si>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</si>
  <si>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</si>
  <si>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</si>
  <si>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</si>
  <si>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</si>
  <si>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</si>
  <si>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</si>
  <si>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</si>
  <si>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</si>
  <si>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</si>
  <si>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</si>
  <si>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</si>
  <si>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</si>
  <si>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</si>
  <si>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</si>
  <si>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</si>
  <si>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</si>
  <si>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</si>
  <si>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</si>
  <si>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</si>
  <si>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</si>
  <si>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</si>
  <si>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</si>
  <si>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</si>
  <si>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</si>
  <si>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</si>
  <si>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</si>
  <si>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</si>
  <si>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</si>
  <si>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</si>
  <si>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</si>
  <si>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</si>
  <si>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</si>
  <si>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</si>
  <si>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</si>
  <si>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</si>
  <si>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</si>
  <si>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</si>
  <si>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</si>
  <si>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</si>
  <si>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</si>
  <si>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</si>
  <si>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</si>
  <si>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</si>
  <si>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</si>
  <si>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</si>
  <si>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</si>
  <si>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</si>
  <si>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</si>
  <si>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</si>
  <si>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</si>
  <si>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</si>
  <si>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</si>
  <si>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</si>
  <si>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</si>
  <si>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</si>
  <si>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</si>
  <si>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</si>
  <si>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</si>
  <si>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</si>
  <si>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</si>
  <si>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</si>
  <si>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</si>
  <si>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</si>
  <si>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</si>
  <si>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</si>
  <si>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</si>
  <si>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</si>
  <si>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</si>
  <si>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</si>
  <si>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</si>
  <si>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</si>
  <si>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</si>
  <si>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</si>
  <si>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</si>
  <si>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</si>
  <si>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</si>
  <si>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</si>
  <si>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</si>
  <si>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</si>
  <si>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</si>
  <si>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</si>
  <si>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</si>
  <si>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</si>
  <si>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</si>
  <si>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</si>
  <si>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</si>
  <si>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</si>
  <si>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</si>
  <si>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</si>
  <si>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</si>
  <si>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</si>
  <si>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</si>
  <si>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</si>
  <si>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</si>
  <si>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</si>
  <si>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</si>
  <si>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</si>
  <si>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</si>
  <si>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</si>
  <si>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</si>
  <si>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</si>
  <si>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</si>
  <si>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</si>
  <si>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</si>
  <si>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</si>
  <si>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</si>
  <si>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</si>
  <si>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</si>
  <si>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</si>
  <si>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</si>
  <si>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</si>
  <si>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</si>
  <si>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</si>
  <si>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</si>
  <si>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</si>
  <si>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</si>
  <si>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</si>
  <si>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</si>
  <si>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</si>
  <si>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</si>
  <si>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</si>
  <si>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</si>
  <si>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</si>
  <si>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</si>
  <si>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</si>
  <si>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</si>
  <si>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</si>
  <si>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</si>
  <si>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</si>
  <si>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</si>
  <si>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</si>
  <si>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</si>
  <si>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</si>
  <si>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</si>
  <si>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</si>
  <si>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</si>
  <si>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</si>
  <si>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</si>
  <si>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</si>
  <si>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</si>
  <si>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</si>
  <si>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</si>
  <si>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</si>
  <si>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</si>
  <si>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</si>
  <si>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</si>
  <si>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</si>
  <si>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</si>
  <si>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</si>
  <si>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</si>
  <si>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</si>
  <si>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</si>
  <si>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</si>
  <si>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</si>
  <si>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</si>
  <si>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</si>
  <si>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</si>
  <si>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</si>
  <si>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</si>
  <si>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</si>
  <si>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</si>
  <si>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</si>
  <si>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</si>
  <si>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</si>
  <si>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</si>
  <si>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</si>
  <si>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</si>
  <si>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</si>
  <si>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</si>
  <si>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</si>
  <si>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</si>
  <si>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</si>
  <si>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</si>
  <si>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</si>
  <si>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</si>
  <si>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</si>
  <si>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</si>
  <si>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</si>
  <si>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</si>
  <si>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</si>
  <si>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</si>
  <si>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</si>
  <si>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</si>
  <si>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</si>
  <si>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</si>
  <si>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</si>
  <si>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</si>
  <si>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</si>
  <si>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</si>
  <si>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</si>
  <si>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</si>
  <si>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</si>
  <si>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</si>
  <si>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</si>
  <si>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</si>
  <si>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</si>
  <si>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</si>
  <si>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</si>
  <si>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</si>
  <si>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</si>
  <si>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</si>
  <si>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</si>
  <si>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</si>
  <si>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</si>
  <si>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</si>
  <si>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</si>
  <si>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</si>
  <si>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</si>
  <si>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</si>
  <si>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</si>
  <si>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</si>
  <si>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</si>
  <si>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</si>
  <si>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</si>
  <si>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</si>
  <si>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</si>
  <si>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</si>
  <si>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</si>
  <si>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</si>
  <si>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</si>
  <si>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</si>
  <si>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</si>
  <si>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</si>
  <si>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</si>
  <si>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</si>
  <si>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</si>
  <si>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</si>
  <si>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</si>
  <si>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</si>
  <si>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</si>
  <si>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</si>
  <si>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</si>
  <si>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</si>
  <si>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</si>
  <si>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</si>
  <si>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</si>
  <si>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</si>
  <si>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</si>
  <si>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</si>
  <si>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</si>
  <si>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</si>
  <si>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</si>
  <si>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</si>
  <si>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</si>
  <si>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</si>
  <si>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</si>
  <si>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</si>
  <si>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</si>
  <si>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</si>
  <si>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</si>
  <si>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</si>
  <si>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</si>
  <si>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</si>
  <si>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</si>
  <si>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</si>
  <si>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</si>
  <si>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</si>
  <si>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</si>
  <si>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</si>
  <si>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</si>
  <si>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</si>
  <si>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</si>
  <si>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</si>
  <si>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</si>
  <si>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</si>
  <si>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</si>
  <si>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</si>
  <si>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</si>
  <si>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</si>
  <si>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</si>
  <si>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</si>
  <si>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</si>
  <si>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</si>
  <si>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</si>
  <si>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</si>
  <si>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</si>
  <si>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</si>
  <si>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</si>
  <si>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</si>
  <si>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</si>
  <si>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</si>
  <si>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</si>
  <si>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</si>
  <si>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</si>
  <si>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</si>
  <si>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</si>
  <si>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</si>
  <si>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</si>
  <si>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</si>
  <si>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</si>
  <si>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</si>
  <si>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</si>
  <si>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</si>
  <si>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</si>
  <si>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</si>
  <si>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</si>
  <si>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</si>
  <si>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</si>
  <si>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</si>
  <si>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</si>
  <si>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</si>
  <si>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</si>
  <si>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</si>
  <si>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</si>
  <si>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</si>
  <si>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</si>
  <si>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</si>
  <si>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</si>
  <si>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</si>
  <si>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</si>
  <si>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</si>
  <si>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</si>
  <si>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</si>
  <si>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</si>
  <si>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</si>
  <si>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</si>
  <si>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</si>
  <si>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</si>
  <si>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</si>
  <si>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</si>
  <si>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</si>
  <si>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</si>
  <si>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</si>
  <si>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</si>
  <si>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</si>
  <si>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</si>
  <si>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</si>
  <si>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</si>
  <si>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</si>
  <si>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</si>
  <si>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</si>
  <si>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</si>
  <si>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</si>
  <si>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</si>
  <si>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</si>
  <si>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</si>
  <si>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</si>
  <si>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</si>
  <si>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</si>
  <si>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</si>
  <si>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</si>
  <si>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</si>
  <si>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</si>
  <si>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</si>
  <si>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</si>
  <si>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</si>
  <si>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</si>
  <si>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</si>
  <si>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</si>
  <si>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</si>
  <si>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</si>
  <si>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</si>
  <si>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</si>
  <si>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</si>
  <si>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</si>
  <si>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</si>
  <si>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</si>
  <si>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</si>
  <si>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</si>
  <si>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</si>
  <si>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</si>
  <si>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</si>
  <si>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</si>
  <si>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</si>
  <si>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</si>
  <si>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</si>
  <si>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</si>
  <si>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</si>
  <si>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</si>
  <si>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</si>
  <si>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</si>
  <si>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</si>
  <si>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</si>
  <si>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</si>
  <si>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</si>
  <si>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</si>
  <si>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</si>
  <si>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</si>
  <si>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</si>
  <si>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</si>
  <si>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</si>
  <si>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</si>
  <si>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</si>
  <si>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</si>
  <si>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</si>
  <si>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</si>
  <si>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</si>
  <si>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</si>
  <si>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</si>
  <si>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</si>
  <si>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</si>
  <si>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</si>
  <si>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</si>
  <si>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</si>
  <si>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</si>
  <si>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</si>
  <si>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</si>
  <si>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</si>
  <si>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</si>
  <si>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</si>
  <si>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</si>
  <si>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</si>
  <si>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</si>
  <si>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</si>
  <si>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</si>
  <si>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</si>
  <si>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</si>
  <si>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</si>
  <si>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</si>
  <si>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</si>
  <si>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</si>
  <si>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</si>
  <si>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</si>
  <si>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</si>
  <si>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</si>
  <si>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</si>
  <si>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</si>
  <si>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</si>
  <si>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</si>
  <si>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</si>
  <si>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</si>
  <si>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</si>
  <si>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</si>
  <si>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</si>
  <si>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</si>
  <si>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</si>
  <si>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</si>
  <si>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</si>
  <si>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</si>
  <si>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</si>
  <si>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</si>
  <si>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</si>
  <si>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</si>
  <si>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</si>
  <si>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</si>
  <si>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</si>
  <si>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</si>
  <si>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</si>
  <si>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</si>
  <si>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</si>
  <si>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</si>
  <si>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</si>
  <si>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</si>
  <si>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</si>
  <si>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</si>
  <si>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</si>
  <si>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</si>
  <si>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</si>
  <si>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</si>
  <si>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</si>
  <si>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</si>
  <si>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</si>
  <si>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</si>
  <si>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</si>
  <si>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</si>
  <si>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</si>
  <si>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</si>
  <si>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</si>
  <si>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</si>
  <si>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</si>
  <si>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</si>
  <si>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</si>
  <si>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</si>
  <si>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</si>
  <si>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</si>
  <si>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</si>
  <si>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</si>
  <si>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</si>
  <si>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</si>
  <si>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</si>
  <si>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</si>
  <si>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</si>
  <si>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</si>
  <si>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</si>
  <si>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</si>
  <si>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</si>
  <si>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</si>
  <si>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</si>
  <si>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</si>
  <si>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</si>
  <si>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</si>
  <si>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</si>
  <si>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</si>
  <si>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</si>
  <si>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</si>
  <si>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</si>
  <si>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</si>
  <si>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</si>
  <si>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</si>
  <si>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</si>
  <si>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</si>
  <si>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</si>
  <si>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</si>
  <si>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</si>
  <si>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</si>
  <si>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</si>
  <si>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</si>
  <si>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</si>
  <si>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</si>
  <si>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</si>
  <si>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</si>
  <si>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</si>
  <si>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</si>
  <si>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</si>
  <si>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</si>
  <si>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</si>
  <si>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</si>
  <si>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</si>
  <si>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</si>
  <si>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</si>
  <si>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</si>
  <si>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</si>
  <si>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</si>
  <si>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</si>
  <si>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</si>
  <si>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</si>
  <si>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</si>
  <si>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</si>
  <si>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</si>
  <si>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</si>
  <si>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</si>
  <si>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</si>
  <si>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</si>
  <si>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</si>
  <si>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</si>
  <si>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</si>
  <si>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</si>
  <si>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</si>
  <si>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</si>
  <si>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</si>
  <si>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</si>
  <si>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</si>
  <si>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</si>
  <si>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</si>
  <si>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</si>
  <si>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</si>
  <si>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</si>
  <si>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</si>
  <si>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</si>
  <si>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</si>
  <si>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</si>
  <si>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</si>
  <si>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</si>
  <si>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</si>
  <si>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</si>
  <si>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</si>
  <si>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</si>
  <si>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</si>
  <si>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</si>
  <si>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</si>
  <si>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</si>
  <si>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</si>
  <si>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</si>
  <si>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</si>
  <si>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</si>
  <si>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</si>
  <si>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</si>
  <si>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</si>
  <si>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</si>
  <si>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</si>
  <si>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</si>
  <si>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</si>
  <si>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</si>
  <si>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</si>
  <si>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</si>
  <si>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</si>
  <si>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</si>
  <si>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</si>
  <si>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</si>
  <si>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</si>
  <si>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</si>
  <si>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</si>
  <si>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</si>
  <si>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</si>
  <si>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</si>
  <si>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</si>
  <si>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</si>
  <si>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</si>
  <si>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</si>
  <si>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</si>
  <si>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</si>
  <si>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</si>
  <si>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</si>
  <si>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</si>
  <si>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</si>
  <si>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</si>
  <si>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</si>
  <si>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</si>
  <si>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</si>
  <si>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</si>
  <si>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</si>
  <si>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</si>
  <si>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</si>
  <si>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</si>
  <si>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</si>
  <si>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</si>
  <si>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</si>
  <si>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</si>
  <si>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</si>
  <si>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</si>
  <si>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</si>
  <si>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</si>
  <si>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</si>
  <si>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</si>
  <si>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</si>
  <si>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</si>
  <si>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</si>
  <si>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</si>
  <si>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</si>
  <si>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</si>
  <si>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</si>
  <si>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</si>
  <si>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</si>
  <si>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</si>
  <si>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</si>
  <si>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</si>
  <si>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</si>
  <si>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</si>
  <si>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</si>
  <si>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</si>
  <si>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</si>
  <si>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</si>
  <si>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</si>
  <si>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</si>
  <si>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</si>
  <si>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</si>
  <si>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</si>
  <si>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</si>
  <si>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</si>
  <si>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</si>
  <si>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</si>
  <si>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</si>
  <si>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</si>
  <si>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</si>
  <si>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</si>
  <si>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</si>
  <si>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</si>
  <si>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</si>
  <si>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</si>
  <si>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</si>
  <si>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</si>
  <si>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</si>
  <si>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</si>
  <si>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</si>
  <si>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</si>
  <si>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</si>
  <si>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</si>
  <si>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</si>
  <si>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</si>
  <si>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</si>
  <si>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</si>
  <si>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</si>
  <si>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</si>
  <si>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</si>
  <si>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</si>
  <si>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</si>
  <si>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</si>
  <si>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</si>
  <si>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</si>
  <si>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</si>
  <si>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</si>
  <si>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</si>
  <si>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</si>
  <si>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</si>
  <si>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</si>
  <si>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</si>
  <si>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</si>
  <si>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</si>
  <si>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</si>
  <si>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</si>
  <si>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</si>
  <si>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</si>
  <si>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</si>
  <si>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</si>
  <si>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</si>
  <si>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</si>
  <si>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</si>
  <si>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</si>
  <si>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</si>
  <si>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</si>
  <si>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</si>
  <si>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</si>
  <si>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</si>
  <si>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</si>
  <si>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</si>
  <si>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</si>
  <si>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</si>
  <si>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</si>
  <si>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</si>
  <si>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</si>
  <si>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</si>
  <si>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</si>
  <si>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</si>
  <si>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</si>
  <si>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</si>
  <si>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</si>
  <si>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</si>
  <si>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</si>
  <si>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</si>
  <si>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</si>
  <si>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</si>
  <si>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</si>
  <si>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</si>
  <si>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</si>
  <si>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</si>
  <si>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</si>
  <si>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</si>
  <si>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</si>
  <si>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</si>
  <si>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</si>
  <si>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</si>
  <si>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</si>
  <si>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</si>
  <si>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</si>
  <si>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</si>
  <si>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</si>
  <si>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</si>
  <si>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</si>
  <si>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</si>
  <si>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</si>
  <si>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</si>
  <si>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</si>
  <si>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</si>
  <si>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</si>
  <si>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</si>
  <si>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</si>
  <si>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</si>
  <si>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</si>
  <si>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</si>
  <si>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</si>
  <si>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</si>
  <si>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</si>
  <si>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</si>
  <si>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</si>
  <si>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</si>
  <si>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</si>
  <si>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</si>
  <si>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</si>
  <si>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</si>
  <si>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</si>
  <si>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</si>
  <si>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</si>
  <si>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</si>
  <si>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</si>
  <si>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</si>
  <si>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</si>
  <si>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</si>
  <si>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</si>
  <si>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</si>
  <si>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</si>
  <si>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</si>
  <si>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</si>
  <si>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</si>
  <si>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</si>
  <si>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</si>
  <si>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</si>
  <si>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</si>
  <si>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</si>
  <si>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</si>
  <si>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</si>
  <si>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</si>
  <si>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</si>
  <si>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</si>
  <si>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</si>
  <si>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</si>
  <si>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</si>
  <si>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</si>
  <si>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</si>
  <si>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</si>
  <si>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</si>
  <si>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</si>
  <si>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</si>
  <si>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</si>
  <si>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</si>
  <si>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</si>
  <si>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</si>
  <si>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</si>
  <si>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</si>
  <si>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</si>
  <si>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</si>
  <si>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</si>
  <si>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</si>
  <si>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</si>
  <si>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</si>
  <si>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</si>
  <si>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</si>
  <si>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</si>
  <si>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</si>
  <si>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</si>
  <si>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</si>
  <si>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</si>
  <si>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</si>
  <si>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</si>
  <si>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</si>
  <si>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</si>
  <si>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</si>
  <si>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</si>
  <si>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</si>
  <si>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</si>
  <si>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</si>
  <si>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</si>
  <si>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</si>
  <si>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</si>
  <si>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</si>
  <si>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</si>
  <si>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</si>
  <si>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</si>
  <si>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</si>
  <si>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</si>
  <si>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</si>
  <si>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</si>
  <si>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</si>
  <si>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</si>
  <si>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</si>
  <si>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</si>
  <si>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</si>
  <si>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</si>
  <si>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</si>
  <si>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</si>
  <si>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</si>
  <si>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</si>
  <si>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</si>
  <si>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</si>
  <si>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</si>
  <si>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</si>
  <si>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</si>
  <si>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</si>
  <si>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</si>
  <si>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</si>
  <si>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</si>
  <si>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</si>
  <si>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</si>
  <si>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</si>
  <si>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</si>
  <si>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</si>
  <si>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</si>
  <si>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</si>
  <si>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</si>
  <si>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</si>
  <si>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</si>
  <si>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</si>
  <si>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</si>
  <si>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</si>
  <si>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</si>
  <si>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</si>
  <si>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</si>
  <si>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</si>
  <si>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</si>
  <si>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</si>
  <si>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</si>
  <si>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</si>
  <si>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</si>
  <si>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</si>
  <si>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</si>
  <si>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</si>
  <si>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</si>
  <si>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</si>
  <si>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</si>
  <si>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</si>
  <si>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</si>
  <si>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</si>
  <si>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</si>
  <si>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</si>
  <si>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</si>
  <si>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</si>
  <si>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</si>
  <si>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</si>
  <si>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</si>
  <si>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</si>
  <si>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</si>
  <si>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</si>
  <si>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</si>
  <si>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</si>
  <si>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</si>
  <si>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</si>
  <si>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</si>
  <si>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</si>
  <si>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</si>
  <si>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</si>
  <si>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</si>
  <si>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</si>
  <si>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</si>
  <si>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</si>
  <si>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</si>
  <si>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</si>
  <si>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</si>
  <si>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</si>
  <si>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</si>
  <si>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</si>
  <si>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</si>
  <si>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</si>
  <si>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</si>
  <si>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</si>
  <si>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</si>
  <si>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</si>
  <si>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</si>
  <si>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</si>
  <si>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</si>
  <si>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</si>
  <si>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</si>
  <si>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</si>
  <si>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</si>
  <si>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</si>
  <si>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</si>
  <si>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</si>
  <si>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</si>
  <si>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</si>
  <si>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</si>
  <si>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</si>
  <si>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</si>
  <si>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</si>
  <si>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</si>
  <si>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</si>
  <si>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</si>
  <si>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</si>
  <si>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</si>
  <si>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</si>
  <si>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</si>
  <si>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</si>
  <si>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</si>
  <si>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</si>
  <si>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</si>
  <si>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</si>
  <si>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</si>
  <si>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</si>
  <si>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</si>
  <si>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</si>
  <si>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</si>
  <si>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</si>
  <si>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</si>
  <si>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</si>
  <si>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</si>
  <si>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</si>
  <si>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</si>
  <si>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</si>
  <si>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</si>
  <si>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</si>
  <si>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</si>
  <si>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</si>
  <si>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</si>
  <si>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</si>
  <si>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</si>
  <si>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</si>
  <si>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</si>
  <si>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</si>
  <si>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</si>
  <si>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</si>
  <si>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</si>
  <si>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</si>
  <si>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</si>
  <si>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</si>
  <si>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</si>
  <si>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</si>
  <si>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</si>
  <si>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</si>
  <si>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</si>
  <si>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</si>
  <si>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</si>
  <si>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</si>
  <si>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</si>
  <si>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</si>
  <si>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</si>
  <si>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</si>
  <si>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</si>
  <si>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</si>
  <si>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</si>
  <si>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</si>
  <si>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</si>
  <si>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</si>
  <si>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</si>
  <si>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</si>
  <si>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</si>
  <si>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</si>
  <si>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</si>
  <si>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</si>
  <si>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</si>
  <si>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</si>
  <si>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</si>
  <si>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</si>
  <si>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</si>
  <si>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</si>
  <si>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</si>
  <si>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</si>
  <si>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</si>
  <si>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</si>
  <si>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</si>
  <si>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</si>
  <si>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</si>
  <si>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</si>
  <si>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</si>
  <si>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</si>
  <si>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</si>
  <si>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</si>
  <si>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</si>
  <si>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</si>
  <si>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</si>
  <si>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</si>
  <si>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</si>
  <si>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</si>
  <si>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</si>
  <si>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</si>
  <si>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</si>
  <si>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</si>
  <si>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</si>
  <si>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</si>
  <si>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</si>
  <si>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</si>
  <si>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</si>
  <si>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</si>
  <si>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</si>
  <si>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</si>
  <si>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</si>
  <si>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</si>
  <si>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</si>
  <si>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</si>
  <si>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</si>
  <si>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</si>
  <si>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</si>
  <si>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</si>
  <si>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</si>
  <si>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</si>
  <si>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</si>
  <si>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</si>
  <si>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</si>
  <si>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</si>
  <si>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</si>
  <si>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</si>
  <si>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</si>
  <si>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</si>
  <si>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</si>
  <si>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</si>
  <si>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</si>
  <si>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</si>
  <si>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</si>
  <si>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</si>
  <si>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</si>
  <si>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</si>
  <si>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</si>
  <si>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</si>
  <si>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</si>
  <si>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</si>
  <si>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</si>
  <si>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</si>
  <si>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</si>
  <si>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</si>
  <si>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</si>
  <si>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</si>
  <si>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</si>
  <si>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</si>
  <si>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</si>
  <si>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</si>
  <si>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</si>
  <si>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</si>
  <si>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</si>
  <si>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</si>
  <si>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</si>
  <si>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</si>
  <si>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</si>
  <si>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</si>
  <si>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</si>
  <si>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</si>
  <si>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</si>
  <si>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</si>
  <si>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</si>
  <si>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</si>
  <si>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</si>
  <si>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</si>
  <si>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</si>
  <si>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</si>
  <si>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</si>
  <si>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</si>
  <si>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</si>
  <si>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</si>
  <si>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</si>
  <si>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</si>
  <si>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</si>
  <si>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</si>
  <si>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</si>
  <si>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</si>
  <si>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</si>
  <si>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</si>
  <si>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</si>
  <si>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</si>
  <si>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</si>
  <si>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</si>
  <si>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</si>
  <si>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</si>
  <si>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</si>
  <si>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</si>
  <si>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</si>
  <si>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</si>
  <si>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</si>
  <si>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</si>
  <si>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</si>
  <si>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</si>
  <si>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</si>
  <si>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</si>
  <si>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</si>
  <si>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</si>
  <si>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</si>
  <si>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</si>
  <si>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</si>
  <si>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</si>
  <si>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</si>
  <si>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</si>
  <si>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</si>
  <si>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</si>
  <si>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</si>
  <si>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</si>
  <si>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</si>
  <si>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</si>
  <si>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</si>
  <si>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</si>
  <si>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</si>
  <si>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</si>
  <si>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</si>
  <si>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</si>
  <si>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</si>
  <si>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</si>
  <si>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</si>
  <si>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</si>
  <si>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</si>
  <si>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</si>
  <si>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</si>
  <si>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</si>
  <si>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</si>
  <si>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</si>
  <si>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</si>
  <si>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</si>
  <si>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</si>
  <si>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</si>
  <si>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</si>
  <si>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</si>
  <si>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</si>
  <si>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</si>
  <si>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</si>
  <si>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</si>
  <si>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</si>
  <si>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</si>
  <si>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</si>
  <si>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</si>
  <si>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</si>
  <si>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</si>
  <si>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</si>
  <si>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</si>
  <si>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</si>
  <si>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</si>
  <si>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</si>
  <si>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</si>
  <si>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</si>
  <si>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</si>
  <si>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</si>
  <si>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</si>
  <si>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</si>
  <si>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</si>
  <si>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</si>
  <si>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</si>
  <si>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</si>
  <si>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</si>
  <si>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</si>
  <si>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</si>
  <si>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</si>
  <si>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</si>
  <si>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</si>
  <si>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</si>
  <si>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</si>
  <si>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</si>
  <si>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</si>
  <si>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</si>
  <si>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</si>
  <si>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</si>
  <si>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</si>
  <si>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</si>
  <si>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</si>
  <si>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</si>
  <si>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</si>
  <si>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</si>
  <si>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</si>
  <si>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</si>
  <si>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</si>
  <si>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</si>
  <si>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</si>
  <si>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</si>
  <si>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</si>
  <si>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</si>
  <si>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</si>
  <si>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</si>
  <si>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</si>
  <si>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</si>
  <si>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</si>
  <si>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</si>
  <si>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</si>
  <si>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</si>
  <si>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</si>
  <si>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</si>
  <si>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</si>
  <si>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</si>
  <si>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</si>
  <si>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</si>
  <si>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</si>
  <si>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</si>
  <si>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</si>
  <si>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</si>
  <si>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</si>
  <si>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</si>
  <si>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</si>
  <si>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</si>
  <si>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</si>
  <si>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</si>
  <si>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</si>
  <si>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</si>
  <si>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</si>
  <si>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</si>
  <si>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</si>
  <si>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</si>
  <si>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</si>
  <si>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</si>
  <si>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</si>
  <si>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</si>
  <si>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</si>
  <si>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</si>
  <si>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</si>
  <si>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</si>
  <si>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</si>
  <si>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</si>
  <si>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</si>
  <si>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</si>
  <si>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</si>
  <si>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</si>
  <si>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</si>
  <si>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</si>
  <si>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</si>
  <si>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</si>
  <si>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</si>
  <si>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</si>
  <si>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</si>
  <si>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</si>
  <si>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</si>
  <si>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</si>
  <si>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</si>
  <si>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</si>
  <si>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</si>
  <si>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</si>
  <si>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</si>
  <si>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</si>
  <si>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</si>
  <si>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</si>
  <si>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</si>
  <si>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</si>
  <si>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</si>
  <si>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</si>
  <si>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</si>
  <si>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</si>
  <si>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</si>
  <si>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</si>
  <si>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</si>
  <si>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</si>
  <si>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</si>
  <si>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</si>
  <si>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</si>
  <si>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</si>
  <si>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</si>
  <si>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</si>
  <si>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</si>
  <si>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</si>
  <si>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</si>
  <si>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</si>
  <si>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</si>
  <si>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</si>
  <si>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</si>
  <si>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</si>
  <si>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</si>
  <si>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</si>
  <si>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</si>
  <si>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</si>
  <si>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</si>
  <si>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</si>
  <si>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</si>
  <si>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</si>
  <si>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</si>
  <si>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</si>
  <si>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</si>
  <si>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</si>
  <si>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</si>
  <si>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</si>
  <si>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</si>
  <si>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</si>
  <si>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</si>
  <si>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</si>
  <si>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</si>
  <si>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</si>
  <si>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</si>
  <si>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</si>
  <si>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</si>
  <si>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</si>
  <si>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</si>
  <si>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</si>
  <si>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</si>
  <si>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</si>
  <si>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</si>
  <si>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</si>
  <si>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</si>
  <si>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</si>
  <si>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</si>
  <si>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</si>
  <si>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</si>
  <si>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</si>
  <si>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</si>
  <si>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</si>
  <si>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</si>
  <si>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</si>
  <si>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</si>
  <si>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</si>
  <si>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</si>
  <si>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</si>
  <si>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</si>
  <si>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</si>
  <si>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</si>
  <si>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</si>
  <si>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</si>
  <si>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</si>
  <si>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</si>
  <si>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</si>
  <si>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</si>
  <si>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</si>
  <si>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</si>
  <si>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</si>
  <si>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</si>
  <si>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</si>
  <si>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</si>
  <si>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</si>
  <si>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</si>
  <si>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</si>
  <si>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</si>
  <si>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</si>
  <si>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</si>
  <si>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</si>
  <si>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</si>
  <si>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</si>
  <si>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</si>
  <si>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</si>
  <si>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</si>
  <si>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</si>
  <si>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</si>
  <si>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</si>
  <si>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</si>
  <si>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</si>
  <si>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</si>
  <si>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</si>
  <si>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</si>
  <si>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</si>
  <si>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</si>
  <si>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</si>
  <si>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</si>
  <si>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</si>
  <si>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</si>
  <si>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</si>
  <si>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</si>
  <si>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</si>
  <si>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</si>
  <si>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</si>
  <si>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</si>
  <si>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</si>
  <si>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</si>
  <si>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</si>
  <si>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</si>
  <si>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</si>
  <si>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</si>
  <si>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</si>
  <si>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</si>
  <si>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</si>
  <si>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</si>
  <si>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</si>
  <si>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</si>
  <si>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</si>
  <si>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</si>
  <si>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</si>
  <si>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</si>
  <si>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</si>
  <si>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</si>
  <si>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</si>
  <si>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</si>
  <si>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</si>
  <si>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</si>
  <si>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</si>
  <si>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</si>
  <si>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</si>
  <si>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</si>
  <si>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</si>
  <si>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</si>
  <si>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</si>
  <si>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</si>
  <si>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</si>
  <si>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</si>
  <si>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</si>
  <si>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</si>
  <si>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</si>
  <si>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</si>
  <si>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</si>
  <si>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</si>
  <si>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</si>
  <si>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</si>
  <si>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</si>
  <si>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</si>
  <si>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</si>
  <si>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</si>
  <si>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</si>
  <si>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</si>
  <si>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</si>
  <si>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</si>
  <si>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</si>
  <si>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</si>
  <si>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</si>
  <si>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</si>
  <si>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</si>
  <si>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</si>
  <si>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</si>
  <si>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</si>
  <si>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</si>
  <si>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</si>
  <si>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</si>
  <si>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</si>
  <si>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</si>
  <si>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</si>
  <si>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</si>
  <si>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</si>
  <si>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</si>
  <si>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</si>
  <si>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</si>
  <si>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</si>
  <si>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</si>
  <si>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</si>
  <si>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</si>
  <si>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</si>
  <si>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</si>
  <si>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</si>
  <si>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</si>
  <si>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</si>
  <si>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</si>
  <si>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</si>
  <si>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</si>
  <si>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</si>
  <si>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</si>
  <si>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</si>
  <si>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</si>
  <si>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</si>
  <si>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</si>
  <si>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</si>
  <si>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</si>
  <si>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</si>
  <si>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</si>
  <si>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</si>
  <si>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</si>
  <si>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</si>
  <si>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</si>
  <si>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</si>
  <si>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</si>
  <si>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</si>
  <si>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</si>
  <si>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</si>
  <si>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</si>
  <si>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</si>
  <si>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</si>
  <si>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</si>
  <si>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</si>
  <si>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</si>
  <si>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</si>
  <si>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</si>
  <si>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</si>
  <si>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</si>
  <si>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</si>
  <si>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</si>
  <si>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</si>
  <si>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</si>
  <si>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</si>
  <si>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</si>
  <si>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</si>
  <si>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</si>
  <si>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</si>
  <si>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</si>
  <si>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</si>
  <si>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</si>
  <si>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</si>
  <si>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</si>
  <si>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</si>
  <si>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</si>
  <si>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</si>
  <si>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</si>
  <si>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</si>
  <si>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</si>
  <si>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</si>
  <si>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</si>
  <si>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</si>
  <si>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</si>
  <si>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</si>
  <si>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</si>
  <si>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</si>
  <si>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</si>
  <si>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</si>
  <si>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</si>
  <si>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</si>
  <si>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</si>
  <si>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</si>
  <si>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</si>
  <si>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</si>
  <si>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</si>
  <si>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</si>
  <si>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</si>
  <si>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</si>
  <si>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</si>
  <si>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</si>
  <si>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</si>
  <si>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</si>
  <si>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</si>
  <si>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</si>
  <si>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</si>
  <si>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</si>
  <si>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</si>
  <si>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</si>
  <si>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</si>
  <si>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</si>
  <si>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</si>
  <si>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</si>
  <si>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</si>
  <si>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</si>
  <si>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</si>
  <si>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</si>
  <si>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</si>
  <si>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</si>
  <si>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</si>
  <si>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</si>
  <si>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</si>
  <si>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</si>
  <si>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</si>
  <si>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</si>
  <si>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</si>
  <si>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</si>
  <si>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</si>
  <si>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</si>
  <si>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</si>
  <si>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</si>
  <si>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</si>
  <si>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</si>
  <si>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</si>
  <si>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</si>
  <si>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</si>
  <si>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</si>
  <si>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</si>
  <si>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</si>
  <si>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</si>
  <si>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</si>
  <si>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</si>
  <si>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</si>
  <si>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</si>
  <si>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</si>
  <si>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</si>
  <si>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</si>
  <si>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</si>
  <si>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</si>
  <si>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</si>
  <si>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</si>
  <si>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</si>
  <si>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</si>
  <si>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</si>
  <si>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</si>
  <si>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</si>
  <si>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</si>
  <si>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</si>
  <si>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</si>
  <si>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</si>
  <si>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</si>
  <si>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</si>
  <si>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</si>
  <si>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</si>
  <si>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</si>
  <si>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</si>
  <si>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</si>
  <si>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</si>
  <si>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</si>
  <si>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</si>
  <si>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</si>
  <si>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</si>
  <si>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</si>
  <si>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</si>
  <si>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</si>
  <si>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</si>
  <si>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</si>
  <si>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</si>
  <si>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</si>
  <si>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</si>
  <si>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</si>
  <si>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</si>
  <si>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</si>
  <si>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</si>
  <si>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</si>
  <si>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</si>
  <si>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</si>
  <si>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</si>
  <si>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</si>
  <si>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</si>
  <si>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</si>
  <si>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</si>
  <si>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</si>
  <si>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</si>
  <si>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</si>
  <si>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</si>
  <si>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</si>
  <si>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</si>
  <si>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</si>
  <si>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</si>
  <si>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</si>
  <si>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</si>
  <si>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</si>
  <si>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</si>
  <si>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</si>
  <si>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</si>
  <si>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</si>
  <si>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</si>
  <si>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</si>
  <si>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</si>
  <si>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</si>
  <si>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</si>
  <si>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</si>
  <si>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</si>
  <si>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</si>
  <si>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</si>
  <si>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</si>
  <si>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</si>
  <si>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</si>
  <si>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</si>
  <si>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</si>
  <si>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</si>
  <si>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</si>
  <si>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</si>
  <si>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</si>
  <si>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</si>
  <si>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</si>
  <si>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</si>
  <si>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</si>
  <si>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</si>
  <si>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</si>
  <si>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</si>
  <si>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</si>
  <si>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</si>
  <si>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</si>
  <si>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</si>
  <si>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</si>
  <si>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</si>
  <si>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</si>
  <si>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</si>
  <si>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</si>
  <si>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</si>
  <si>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</si>
  <si>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</si>
  <si>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</si>
  <si>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</si>
  <si>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</si>
  <si>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</si>
  <si>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</si>
  <si>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</si>
  <si>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</si>
  <si>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</si>
  <si>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</si>
  <si>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</si>
  <si>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</si>
  <si>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</si>
  <si>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</si>
  <si>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</si>
  <si>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</si>
  <si>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</si>
  <si>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</si>
  <si>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</si>
  <si>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</si>
  <si>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</si>
  <si>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</si>
  <si>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</si>
  <si>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</si>
  <si>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</si>
  <si>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</si>
  <si>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</si>
  <si>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</si>
  <si>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</si>
  <si>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</si>
  <si>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</si>
  <si>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</si>
  <si>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</si>
  <si>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</si>
  <si>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</si>
  <si>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</si>
  <si>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</si>
  <si>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</si>
  <si>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</si>
  <si>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</si>
  <si>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</si>
  <si>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</si>
  <si>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</si>
  <si>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</si>
  <si>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</si>
  <si>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</si>
  <si>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</si>
  <si>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</si>
  <si>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</si>
  <si>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</si>
  <si>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</si>
  <si>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</si>
  <si>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</si>
  <si>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</si>
  <si>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</si>
  <si>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</si>
  <si>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</si>
  <si>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</si>
  <si>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</si>
  <si>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</si>
  <si>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</si>
  <si>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</si>
  <si>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</si>
  <si>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</si>
  <si>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</si>
  <si>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</si>
  <si>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</si>
  <si>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</si>
  <si>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</si>
  <si>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</si>
  <si>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</si>
  <si>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</si>
  <si>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</si>
  <si>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</si>
  <si>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</si>
  <si>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</si>
  <si>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</si>
  <si>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</si>
  <si>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</si>
  <si>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</si>
  <si>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</si>
  <si>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</si>
  <si>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</si>
  <si>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</si>
  <si>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</si>
  <si>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</si>
  <si>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</si>
  <si>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</si>
  <si>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</si>
  <si>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</si>
  <si>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</si>
  <si>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</si>
  <si>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</si>
  <si>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</si>
  <si>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</si>
  <si>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</si>
  <si>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</si>
  <si>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</si>
  <si>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</si>
  <si>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</si>
  <si>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</si>
  <si>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</si>
  <si>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</si>
  <si>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</si>
  <si>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</si>
  <si>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</si>
  <si>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</si>
  <si>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</si>
  <si>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</si>
  <si>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</si>
  <si>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</si>
  <si>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</si>
  <si>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</si>
  <si>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</si>
  <si>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</si>
  <si>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</si>
  <si>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</si>
  <si>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</si>
  <si>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</si>
  <si>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</si>
  <si>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</si>
  <si>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</si>
  <si>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</si>
  <si>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</si>
  <si>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</si>
  <si>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</si>
  <si>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</si>
  <si>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</si>
  <si>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</si>
  <si>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</si>
  <si>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</si>
  <si>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</si>
  <si>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</si>
  <si>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</si>
  <si>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</si>
  <si>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</si>
  <si>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</si>
  <si>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</si>
  <si>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</si>
  <si>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</si>
  <si>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</si>
  <si>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</si>
  <si>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</si>
  <si>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</si>
  <si>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</si>
  <si>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</si>
  <si>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</si>
  <si>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</si>
  <si>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</si>
  <si>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</si>
  <si>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</si>
  <si>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</si>
  <si>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</si>
  <si>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</si>
  <si>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</si>
  <si>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</si>
  <si>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</si>
  <si>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</si>
  <si>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</si>
  <si>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</si>
  <si>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</si>
  <si>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</si>
  <si>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</si>
  <si>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</si>
  <si>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</si>
  <si>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</si>
  <si>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</si>
  <si>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</si>
  <si>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</si>
  <si>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</si>
  <si>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</si>
  <si>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</si>
  <si>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</si>
  <si>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</si>
  <si>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</si>
  <si>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</si>
  <si>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</si>
  <si>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</si>
  <si>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</si>
  <si>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</si>
  <si>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</si>
  <si>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</si>
  <si>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</si>
  <si>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</si>
  <si>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</si>
  <si>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</si>
  <si>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</si>
  <si>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</si>
  <si>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</si>
  <si>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</si>
  <si>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</si>
  <si>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</si>
  <si>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</si>
  <si>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</si>
  <si>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</si>
  <si>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</si>
  <si>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</si>
  <si>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</si>
  <si>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</si>
  <si>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</si>
  <si>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</si>
  <si>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</si>
  <si>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</si>
  <si>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</si>
  <si>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</si>
  <si>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</si>
  <si>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</si>
  <si>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</si>
  <si>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</si>
  <si>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PETRIJEVCI</t>
  </si>
  <si>
    <t>Republike 110a</t>
  </si>
  <si>
    <t>ANTO JURIĆ</t>
  </si>
  <si>
    <t>031395045</t>
  </si>
  <si>
    <t>031395747</t>
  </si>
  <si>
    <t>tajnistvo@os-petrijevci.skole.hr</t>
  </si>
  <si>
    <t>ZDENKA VUKADIN</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</si>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</sst>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796875" defaultRowHeight="12.5" x14ac:dyDescent="0.25"/>
  <cols>
    <col min="1" max="2" width="5.1796875" style="48" customWidth="1"/>
    <col min="3" max="6" width="17.54296875" style="48" customWidth="1"/>
    <col min="7" max="9" width="17.54296875" style="49" customWidth="1"/>
    <col min="10" max="10" width="17.54296875" style="350" customWidth="1"/>
    <col min="11" max="12" width="17.54296875" style="50" customWidth="1"/>
    <col min="13" max="16384" width="9.17968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3983687</v>
      </c>
      <c r="D2" s="63">
        <f>PRRAS!E12</f>
        <v>4474722</v>
      </c>
      <c r="E2" s="63"/>
      <c r="F2" s="63"/>
      <c r="G2" s="64">
        <f t="shared" ref="G2:G65" si="0">(B2/1000)*(C2*1+D2*2)</f>
        <v>12933.130999999999</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10014</v>
      </c>
      <c r="L10" s="50">
        <f>INT(VALUE(RefStr!B6))</f>
        <v>10014</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03030016</v>
      </c>
      <c r="L11" s="50">
        <f>INT(VALUE(RefStr!B8))</f>
        <v>3030016</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O.Š. PETRIJEVCI</v>
      </c>
      <c r="L12" s="50">
        <f>LEN(Skriveni!K12)</f>
        <v>15</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31208</v>
      </c>
      <c r="L13" s="50">
        <f>INT(VALUE(RefStr!B12))</f>
        <v>31208</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PETRIJEVCI</v>
      </c>
      <c r="L14" s="50">
        <f>LEN(Skriveni!K14)</f>
        <v>10</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Republike 110a</v>
      </c>
      <c r="L15" s="50">
        <f>LEN(Skriveni!K15)</f>
        <v>14</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327</v>
      </c>
      <c r="L19" s="50">
        <f>INT(VALUE(RefStr!B22))</f>
        <v>327</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02643029195</v>
      </c>
      <c r="L21" s="50">
        <f>INT(VALUE(RefStr!K14))</f>
        <v>2643029195</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ANTO JURIĆ</v>
      </c>
      <c r="L22" s="50">
        <f>LEN(RefStr!H25)</f>
        <v>10</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031395045</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031395747</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tajnistvo@os-petrijevci.skole.hr</v>
      </c>
      <c r="L25" s="50">
        <f>LEN(RefStr!H29)</f>
        <v>32</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tajnistvo@os-petrijevci.skole.hr</v>
      </c>
      <c r="L26" s="50">
        <f>LEN(RefStr!H31)</f>
        <v>32</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ZDENKA VUKADIN</v>
      </c>
      <c r="L27" s="50">
        <f>LEN(RefStr!H33)</f>
        <v>14</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113.466.937,99</v>
      </c>
      <c r="L28" s="50">
        <f>SUM(G2:G1561)</f>
        <v>113466937.99100003</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51311695.725000016</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55804098.270999998</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5930905.8000000007</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420238.19499999995</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3387399</v>
      </c>
      <c r="D46" s="58">
        <f>PRRAS!E56</f>
        <v>3716919</v>
      </c>
      <c r="E46" s="58">
        <v>0</v>
      </c>
      <c r="F46" s="58">
        <v>0</v>
      </c>
      <c r="G46" s="59">
        <f t="shared" si="0"/>
        <v>486955.66499999998</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90804</v>
      </c>
      <c r="E58" s="58">
        <v>0</v>
      </c>
      <c r="F58" s="58">
        <v>0</v>
      </c>
      <c r="G58" s="59">
        <f t="shared" si="0"/>
        <v>10351.656000000001</v>
      </c>
      <c r="H58" s="59">
        <f t="shared" si="1"/>
        <v>0</v>
      </c>
      <c r="I58" s="60">
        <v>0</v>
      </c>
    </row>
    <row r="59" spans="1:9" x14ac:dyDescent="0.25">
      <c r="A59" s="57">
        <v>151</v>
      </c>
      <c r="B59" s="58">
        <f>PRRAS!C69</f>
        <v>58</v>
      </c>
      <c r="C59" s="58">
        <f>PRRAS!D69</f>
        <v>0</v>
      </c>
      <c r="D59" s="58">
        <f>PRRAS!E69</f>
        <v>90804</v>
      </c>
      <c r="E59" s="58">
        <v>0</v>
      </c>
      <c r="F59" s="58">
        <v>0</v>
      </c>
      <c r="G59" s="59">
        <f t="shared" si="0"/>
        <v>10533.264000000001</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3387399</v>
      </c>
      <c r="D64" s="58">
        <f>PRRAS!E74</f>
        <v>3616222</v>
      </c>
      <c r="E64" s="58">
        <v>0</v>
      </c>
      <c r="F64" s="58">
        <v>0</v>
      </c>
      <c r="G64" s="59">
        <f t="shared" si="0"/>
        <v>669050.10900000005</v>
      </c>
      <c r="H64" s="59">
        <f t="shared" si="1"/>
        <v>0</v>
      </c>
      <c r="I64" s="60">
        <v>0</v>
      </c>
    </row>
    <row r="65" spans="1:9" x14ac:dyDescent="0.25">
      <c r="A65" s="57">
        <v>151</v>
      </c>
      <c r="B65" s="58">
        <f>PRRAS!C75</f>
        <v>64</v>
      </c>
      <c r="C65" s="58">
        <f>PRRAS!D75</f>
        <v>3351722</v>
      </c>
      <c r="D65" s="58">
        <f>PRRAS!E75</f>
        <v>3557072</v>
      </c>
      <c r="E65" s="58">
        <v>0</v>
      </c>
      <c r="F65" s="58">
        <v>0</v>
      </c>
      <c r="G65" s="59">
        <f t="shared" si="0"/>
        <v>669815.424</v>
      </c>
      <c r="H65" s="59">
        <f t="shared" si="1"/>
        <v>0</v>
      </c>
      <c r="I65" s="60">
        <v>0</v>
      </c>
    </row>
    <row r="66" spans="1:9" x14ac:dyDescent="0.25">
      <c r="A66" s="57">
        <v>151</v>
      </c>
      <c r="B66" s="58">
        <f>PRRAS!C76</f>
        <v>65</v>
      </c>
      <c r="C66" s="58">
        <f>PRRAS!D76</f>
        <v>35677</v>
      </c>
      <c r="D66" s="58">
        <f>PRRAS!E76</f>
        <v>59150</v>
      </c>
      <c r="E66" s="58">
        <v>0</v>
      </c>
      <c r="F66" s="58">
        <v>0</v>
      </c>
      <c r="G66" s="59">
        <f t="shared" ref="G66:G129" si="2">(B66/1000)*(C66*1+D66*2)</f>
        <v>10008.505000000001</v>
      </c>
      <c r="H66" s="59">
        <f t="shared" ref="H66:H129" si="3">ABS(C66-ROUND(C66,0))+ABS(D66-ROUND(D66,0))</f>
        <v>0</v>
      </c>
      <c r="I66" s="60">
        <v>0</v>
      </c>
    </row>
    <row r="67" spans="1:9" x14ac:dyDescent="0.25">
      <c r="A67" s="57">
        <v>151</v>
      </c>
      <c r="B67" s="58">
        <f>PRRAS!C77</f>
        <v>66</v>
      </c>
      <c r="C67" s="58">
        <f>PRRAS!D77</f>
        <v>0</v>
      </c>
      <c r="D67" s="58">
        <f>PRRAS!E77</f>
        <v>9893</v>
      </c>
      <c r="E67" s="58">
        <v>0</v>
      </c>
      <c r="F67" s="58">
        <v>0</v>
      </c>
      <c r="G67" s="59">
        <f t="shared" si="2"/>
        <v>1305.876</v>
      </c>
      <c r="H67" s="59">
        <f t="shared" si="3"/>
        <v>0</v>
      </c>
      <c r="I67" s="60">
        <v>0</v>
      </c>
    </row>
    <row r="68" spans="1:9" x14ac:dyDescent="0.25">
      <c r="A68" s="57">
        <v>151</v>
      </c>
      <c r="B68" s="58">
        <f>PRRAS!C78</f>
        <v>67</v>
      </c>
      <c r="C68" s="58">
        <f>PRRAS!D78</f>
        <v>0</v>
      </c>
      <c r="D68" s="58">
        <f>PRRAS!E78</f>
        <v>9893</v>
      </c>
      <c r="E68" s="58">
        <v>0</v>
      </c>
      <c r="F68" s="58">
        <v>0</v>
      </c>
      <c r="G68" s="59">
        <f t="shared" si="2"/>
        <v>1325.662</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22</v>
      </c>
      <c r="D75" s="58">
        <f>PRRAS!E85</f>
        <v>4</v>
      </c>
      <c r="E75" s="58">
        <v>0</v>
      </c>
      <c r="F75" s="58">
        <v>0</v>
      </c>
      <c r="G75" s="59">
        <f t="shared" si="2"/>
        <v>2.2199999999999998</v>
      </c>
      <c r="H75" s="59">
        <f t="shared" si="3"/>
        <v>0</v>
      </c>
      <c r="I75" s="60">
        <v>0</v>
      </c>
    </row>
    <row r="76" spans="1:9" x14ac:dyDescent="0.25">
      <c r="A76" s="57">
        <v>151</v>
      </c>
      <c r="B76" s="58">
        <f>PRRAS!C86</f>
        <v>75</v>
      </c>
      <c r="C76" s="58">
        <f>PRRAS!D86</f>
        <v>22</v>
      </c>
      <c r="D76" s="58">
        <f>PRRAS!E86</f>
        <v>4</v>
      </c>
      <c r="E76" s="58">
        <v>0</v>
      </c>
      <c r="F76" s="58">
        <v>0</v>
      </c>
      <c r="G76" s="59">
        <f t="shared" si="2"/>
        <v>2.25</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22</v>
      </c>
      <c r="D78" s="58">
        <f>PRRAS!E88</f>
        <v>4</v>
      </c>
      <c r="E78" s="58">
        <v>0</v>
      </c>
      <c r="F78" s="58">
        <v>0</v>
      </c>
      <c r="G78" s="59">
        <f t="shared" si="2"/>
        <v>2.31</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113695</v>
      </c>
      <c r="D106" s="58">
        <f>PRRAS!E116</f>
        <v>37633</v>
      </c>
      <c r="E106" s="58">
        <v>0</v>
      </c>
      <c r="F106" s="58">
        <v>0</v>
      </c>
      <c r="G106" s="59">
        <f t="shared" si="2"/>
        <v>19840.904999999999</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113695</v>
      </c>
      <c r="D112" s="58">
        <f>PRRAS!E122</f>
        <v>37633</v>
      </c>
      <c r="E112" s="58">
        <v>0</v>
      </c>
      <c r="F112" s="58">
        <v>0</v>
      </c>
      <c r="G112" s="59">
        <f t="shared" si="2"/>
        <v>20974.670999999998</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113695</v>
      </c>
      <c r="D117" s="58">
        <f>PRRAS!E127</f>
        <v>37633</v>
      </c>
      <c r="E117" s="58">
        <v>0</v>
      </c>
      <c r="F117" s="58">
        <v>0</v>
      </c>
      <c r="G117" s="59">
        <f t="shared" si="2"/>
        <v>21919.476000000002</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15862</v>
      </c>
      <c r="D124" s="58">
        <f>PRRAS!E134</f>
        <v>9316</v>
      </c>
      <c r="E124" s="58">
        <v>0</v>
      </c>
      <c r="F124" s="58">
        <v>0</v>
      </c>
      <c r="G124" s="59">
        <f t="shared" si="2"/>
        <v>4242.7619999999997</v>
      </c>
      <c r="H124" s="59">
        <f t="shared" si="3"/>
        <v>0</v>
      </c>
      <c r="I124" s="60">
        <v>0</v>
      </c>
    </row>
    <row r="125" spans="1:9" x14ac:dyDescent="0.25">
      <c r="A125" s="57">
        <v>151</v>
      </c>
      <c r="B125" s="58">
        <f>PRRAS!C135</f>
        <v>124</v>
      </c>
      <c r="C125" s="58">
        <f>PRRAS!D135</f>
        <v>13270</v>
      </c>
      <c r="D125" s="58">
        <f>PRRAS!E135</f>
        <v>7992</v>
      </c>
      <c r="E125" s="58">
        <v>0</v>
      </c>
      <c r="F125" s="58">
        <v>0</v>
      </c>
      <c r="G125" s="59">
        <f t="shared" si="2"/>
        <v>3627.4960000000001</v>
      </c>
      <c r="H125" s="59">
        <f t="shared" si="3"/>
        <v>0</v>
      </c>
      <c r="I125" s="60">
        <v>0</v>
      </c>
    </row>
    <row r="126" spans="1:9" x14ac:dyDescent="0.25">
      <c r="A126" s="57">
        <v>151</v>
      </c>
      <c r="B126" s="58">
        <f>PRRAS!C136</f>
        <v>125</v>
      </c>
      <c r="C126" s="58">
        <f>PRRAS!D136</f>
        <v>670</v>
      </c>
      <c r="D126" s="58">
        <f>PRRAS!E136</f>
        <v>572</v>
      </c>
      <c r="E126" s="58">
        <v>0</v>
      </c>
      <c r="F126" s="58">
        <v>0</v>
      </c>
      <c r="G126" s="59">
        <f t="shared" si="2"/>
        <v>226.75</v>
      </c>
      <c r="H126" s="59">
        <f t="shared" si="3"/>
        <v>0</v>
      </c>
      <c r="I126" s="60">
        <v>0</v>
      </c>
    </row>
    <row r="127" spans="1:9" x14ac:dyDescent="0.25">
      <c r="A127" s="57">
        <v>151</v>
      </c>
      <c r="B127" s="58">
        <f>PRRAS!C137</f>
        <v>126</v>
      </c>
      <c r="C127" s="58">
        <f>PRRAS!D137</f>
        <v>12600</v>
      </c>
      <c r="D127" s="58">
        <f>PRRAS!E137</f>
        <v>7420</v>
      </c>
      <c r="E127" s="58">
        <v>0</v>
      </c>
      <c r="F127" s="58">
        <v>0</v>
      </c>
      <c r="G127" s="59">
        <f t="shared" si="2"/>
        <v>3457.44</v>
      </c>
      <c r="H127" s="59">
        <f t="shared" si="3"/>
        <v>0</v>
      </c>
      <c r="I127" s="60">
        <v>0</v>
      </c>
    </row>
    <row r="128" spans="1:9" x14ac:dyDescent="0.25">
      <c r="A128" s="57">
        <v>151</v>
      </c>
      <c r="B128" s="58">
        <f>PRRAS!C138</f>
        <v>127</v>
      </c>
      <c r="C128" s="58">
        <f>PRRAS!D138</f>
        <v>2592</v>
      </c>
      <c r="D128" s="58">
        <f>PRRAS!E138</f>
        <v>1324</v>
      </c>
      <c r="E128" s="58">
        <v>0</v>
      </c>
      <c r="F128" s="58">
        <v>0</v>
      </c>
      <c r="G128" s="59">
        <f t="shared" si="2"/>
        <v>665.48</v>
      </c>
      <c r="H128" s="59">
        <f t="shared" si="3"/>
        <v>0</v>
      </c>
      <c r="I128" s="60">
        <v>0</v>
      </c>
    </row>
    <row r="129" spans="1:9" x14ac:dyDescent="0.25">
      <c r="A129" s="57">
        <v>151</v>
      </c>
      <c r="B129" s="58">
        <f>PRRAS!C139</f>
        <v>128</v>
      </c>
      <c r="C129" s="58">
        <f>PRRAS!D139</f>
        <v>2592</v>
      </c>
      <c r="D129" s="58">
        <f>PRRAS!E139</f>
        <v>0</v>
      </c>
      <c r="E129" s="58">
        <v>0</v>
      </c>
      <c r="F129" s="58">
        <v>0</v>
      </c>
      <c r="G129" s="59">
        <f t="shared" si="2"/>
        <v>331.77600000000001</v>
      </c>
      <c r="H129" s="59">
        <f t="shared" si="3"/>
        <v>0</v>
      </c>
      <c r="I129" s="60">
        <v>0</v>
      </c>
    </row>
    <row r="130" spans="1:9" x14ac:dyDescent="0.25">
      <c r="A130" s="57">
        <v>151</v>
      </c>
      <c r="B130" s="58">
        <f>PRRAS!C140</f>
        <v>129</v>
      </c>
      <c r="C130" s="58">
        <f>PRRAS!D140</f>
        <v>0</v>
      </c>
      <c r="D130" s="58">
        <f>PRRAS!E140</f>
        <v>1324</v>
      </c>
      <c r="E130" s="58">
        <v>0</v>
      </c>
      <c r="F130" s="58">
        <v>0</v>
      </c>
      <c r="G130" s="59">
        <f t="shared" ref="G130:G193" si="4">(B130/1000)*(C130*1+D130*2)</f>
        <v>341.59199999999998</v>
      </c>
      <c r="H130" s="59">
        <f t="shared" ref="H130:H193" si="5">ABS(C130-ROUND(C130,0))+ABS(D130-ROUND(D130,0))</f>
        <v>0</v>
      </c>
      <c r="I130" s="60">
        <v>0</v>
      </c>
    </row>
    <row r="131" spans="1:9" x14ac:dyDescent="0.25">
      <c r="A131" s="57">
        <v>151</v>
      </c>
      <c r="B131" s="58">
        <f>PRRAS!C141</f>
        <v>130</v>
      </c>
      <c r="C131" s="58">
        <f>PRRAS!D141</f>
        <v>466709</v>
      </c>
      <c r="D131" s="58">
        <f>PRRAS!E141</f>
        <v>710850</v>
      </c>
      <c r="E131" s="58">
        <v>0</v>
      </c>
      <c r="F131" s="58">
        <v>0</v>
      </c>
      <c r="G131" s="59">
        <f t="shared" si="4"/>
        <v>245493.17</v>
      </c>
      <c r="H131" s="59">
        <f t="shared" si="5"/>
        <v>0</v>
      </c>
      <c r="I131" s="60">
        <v>0</v>
      </c>
    </row>
    <row r="132" spans="1:9" x14ac:dyDescent="0.25">
      <c r="A132" s="57">
        <v>151</v>
      </c>
      <c r="B132" s="58">
        <f>PRRAS!C142</f>
        <v>131</v>
      </c>
      <c r="C132" s="58">
        <f>PRRAS!D142</f>
        <v>466709</v>
      </c>
      <c r="D132" s="58">
        <f>PRRAS!E142</f>
        <v>710850</v>
      </c>
      <c r="E132" s="58">
        <v>0</v>
      </c>
      <c r="F132" s="58">
        <v>0</v>
      </c>
      <c r="G132" s="59">
        <f t="shared" si="4"/>
        <v>247381.579</v>
      </c>
      <c r="H132" s="59">
        <f t="shared" si="5"/>
        <v>0</v>
      </c>
      <c r="I132" s="60">
        <v>0</v>
      </c>
    </row>
    <row r="133" spans="1:9" x14ac:dyDescent="0.25">
      <c r="A133" s="57">
        <v>151</v>
      </c>
      <c r="B133" s="58">
        <f>PRRAS!C143</f>
        <v>132</v>
      </c>
      <c r="C133" s="58">
        <f>PRRAS!D143</f>
        <v>389831</v>
      </c>
      <c r="D133" s="58">
        <f>PRRAS!E143</f>
        <v>618434</v>
      </c>
      <c r="E133" s="58">
        <v>0</v>
      </c>
      <c r="F133" s="58">
        <v>0</v>
      </c>
      <c r="G133" s="59">
        <f t="shared" si="4"/>
        <v>214724.26800000001</v>
      </c>
      <c r="H133" s="59">
        <f t="shared" si="5"/>
        <v>0</v>
      </c>
      <c r="I133" s="60">
        <v>0</v>
      </c>
    </row>
    <row r="134" spans="1:9" x14ac:dyDescent="0.25">
      <c r="A134" s="57">
        <v>151</v>
      </c>
      <c r="B134" s="58">
        <f>PRRAS!C144</f>
        <v>133</v>
      </c>
      <c r="C134" s="58">
        <f>PRRAS!D144</f>
        <v>76878</v>
      </c>
      <c r="D134" s="58">
        <f>PRRAS!E144</f>
        <v>92416</v>
      </c>
      <c r="E134" s="58">
        <v>0</v>
      </c>
      <c r="F134" s="58">
        <v>0</v>
      </c>
      <c r="G134" s="59">
        <f t="shared" si="4"/>
        <v>34807.43</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3902854</v>
      </c>
      <c r="D149" s="58">
        <f>PRRAS!E159</f>
        <v>4175949</v>
      </c>
      <c r="E149" s="58">
        <v>0</v>
      </c>
      <c r="F149" s="58">
        <v>0</v>
      </c>
      <c r="G149" s="59">
        <f t="shared" si="4"/>
        <v>1813703.2959999999</v>
      </c>
      <c r="H149" s="59">
        <f t="shared" si="5"/>
        <v>0</v>
      </c>
      <c r="I149" s="60">
        <v>0</v>
      </c>
    </row>
    <row r="150" spans="1:9" x14ac:dyDescent="0.25">
      <c r="A150" s="57">
        <v>151</v>
      </c>
      <c r="B150" s="58">
        <f>PRRAS!C160</f>
        <v>149</v>
      </c>
      <c r="C150" s="58">
        <f>PRRAS!D160</f>
        <v>3201778</v>
      </c>
      <c r="D150" s="58">
        <f>PRRAS!E160</f>
        <v>3362887</v>
      </c>
      <c r="E150" s="58">
        <v>0</v>
      </c>
      <c r="F150" s="58">
        <v>0</v>
      </c>
      <c r="G150" s="59">
        <f t="shared" si="4"/>
        <v>1479205.2479999999</v>
      </c>
      <c r="H150" s="59">
        <f t="shared" si="5"/>
        <v>0</v>
      </c>
      <c r="I150" s="60">
        <v>0</v>
      </c>
    </row>
    <row r="151" spans="1:9" x14ac:dyDescent="0.25">
      <c r="A151" s="57">
        <v>151</v>
      </c>
      <c r="B151" s="58">
        <f>PRRAS!C161</f>
        <v>150</v>
      </c>
      <c r="C151" s="58">
        <f>PRRAS!D161</f>
        <v>2647896</v>
      </c>
      <c r="D151" s="58">
        <f>PRRAS!E161</f>
        <v>2779874</v>
      </c>
      <c r="E151" s="58">
        <v>0</v>
      </c>
      <c r="F151" s="58">
        <v>0</v>
      </c>
      <c r="G151" s="59">
        <f t="shared" si="4"/>
        <v>1231146.5999999999</v>
      </c>
      <c r="H151" s="59">
        <f t="shared" si="5"/>
        <v>0</v>
      </c>
      <c r="I151" s="60">
        <v>0</v>
      </c>
    </row>
    <row r="152" spans="1:9" x14ac:dyDescent="0.25">
      <c r="A152" s="57">
        <v>151</v>
      </c>
      <c r="B152" s="58">
        <f>PRRAS!C162</f>
        <v>151</v>
      </c>
      <c r="C152" s="58">
        <f>PRRAS!D162</f>
        <v>2627897</v>
      </c>
      <c r="D152" s="58">
        <f>PRRAS!E162</f>
        <v>2751994</v>
      </c>
      <c r="E152" s="58">
        <v>0</v>
      </c>
      <c r="F152" s="58">
        <v>0</v>
      </c>
      <c r="G152" s="59">
        <f t="shared" si="4"/>
        <v>1227914.635</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1563</v>
      </c>
      <c r="D154" s="58">
        <f>PRRAS!E164</f>
        <v>5245</v>
      </c>
      <c r="E154" s="58">
        <v>0</v>
      </c>
      <c r="F154" s="58">
        <v>0</v>
      </c>
      <c r="G154" s="59">
        <f t="shared" si="4"/>
        <v>1844.1089999999999</v>
      </c>
      <c r="H154" s="59">
        <f t="shared" si="5"/>
        <v>0</v>
      </c>
      <c r="I154" s="60">
        <v>0</v>
      </c>
    </row>
    <row r="155" spans="1:9" x14ac:dyDescent="0.25">
      <c r="A155" s="57">
        <v>151</v>
      </c>
      <c r="B155" s="58">
        <f>PRRAS!C165</f>
        <v>154</v>
      </c>
      <c r="C155" s="58">
        <f>PRRAS!D165</f>
        <v>18436</v>
      </c>
      <c r="D155" s="58">
        <f>PRRAS!E165</f>
        <v>22635</v>
      </c>
      <c r="E155" s="58">
        <v>0</v>
      </c>
      <c r="F155" s="58">
        <v>0</v>
      </c>
      <c r="G155" s="59">
        <f t="shared" si="4"/>
        <v>9810.7240000000002</v>
      </c>
      <c r="H155" s="59">
        <f t="shared" si="5"/>
        <v>0</v>
      </c>
      <c r="I155" s="60">
        <v>0</v>
      </c>
    </row>
    <row r="156" spans="1:9" x14ac:dyDescent="0.25">
      <c r="A156" s="57">
        <v>151</v>
      </c>
      <c r="B156" s="58">
        <f>PRRAS!C166</f>
        <v>155</v>
      </c>
      <c r="C156" s="58">
        <f>PRRAS!D166</f>
        <v>96690</v>
      </c>
      <c r="D156" s="58">
        <f>PRRAS!E166</f>
        <v>103792</v>
      </c>
      <c r="E156" s="58">
        <v>0</v>
      </c>
      <c r="F156" s="58">
        <v>0</v>
      </c>
      <c r="G156" s="59">
        <f t="shared" si="4"/>
        <v>47162.47</v>
      </c>
      <c r="H156" s="59">
        <f t="shared" si="5"/>
        <v>0</v>
      </c>
      <c r="I156" s="60">
        <v>0</v>
      </c>
    </row>
    <row r="157" spans="1:9" x14ac:dyDescent="0.25">
      <c r="A157" s="57">
        <v>151</v>
      </c>
      <c r="B157" s="58">
        <f>PRRAS!C167</f>
        <v>156</v>
      </c>
      <c r="C157" s="58">
        <f>PRRAS!D167</f>
        <v>457192</v>
      </c>
      <c r="D157" s="58">
        <f>PRRAS!E167</f>
        <v>479221</v>
      </c>
      <c r="E157" s="58">
        <v>0</v>
      </c>
      <c r="F157" s="58">
        <v>0</v>
      </c>
      <c r="G157" s="59">
        <f t="shared" si="4"/>
        <v>220838.90400000001</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412004</v>
      </c>
      <c r="D159" s="58">
        <f>PRRAS!E169</f>
        <v>431856</v>
      </c>
      <c r="E159" s="58">
        <v>0</v>
      </c>
      <c r="F159" s="58">
        <v>0</v>
      </c>
      <c r="G159" s="59">
        <f t="shared" si="4"/>
        <v>201563.128</v>
      </c>
      <c r="H159" s="59">
        <f t="shared" si="5"/>
        <v>0</v>
      </c>
      <c r="I159" s="60">
        <v>0</v>
      </c>
    </row>
    <row r="160" spans="1:9" x14ac:dyDescent="0.25">
      <c r="A160" s="57">
        <v>151</v>
      </c>
      <c r="B160" s="58">
        <f>PRRAS!C170</f>
        <v>159</v>
      </c>
      <c r="C160" s="58">
        <f>PRRAS!D170</f>
        <v>45188</v>
      </c>
      <c r="D160" s="58">
        <f>PRRAS!E170</f>
        <v>47365</v>
      </c>
      <c r="E160" s="58">
        <v>0</v>
      </c>
      <c r="F160" s="58">
        <v>0</v>
      </c>
      <c r="G160" s="59">
        <f t="shared" si="4"/>
        <v>22246.962</v>
      </c>
      <c r="H160" s="59">
        <f t="shared" si="5"/>
        <v>0</v>
      </c>
      <c r="I160" s="60">
        <v>0</v>
      </c>
    </row>
    <row r="161" spans="1:9" x14ac:dyDescent="0.25">
      <c r="A161" s="57">
        <v>151</v>
      </c>
      <c r="B161" s="58">
        <f>PRRAS!C171</f>
        <v>160</v>
      </c>
      <c r="C161" s="58">
        <f>PRRAS!D171</f>
        <v>696635</v>
      </c>
      <c r="D161" s="58">
        <f>PRRAS!E171</f>
        <v>810213</v>
      </c>
      <c r="E161" s="58">
        <v>0</v>
      </c>
      <c r="F161" s="58">
        <v>0</v>
      </c>
      <c r="G161" s="59">
        <f t="shared" si="4"/>
        <v>370729.76</v>
      </c>
      <c r="H161" s="59">
        <f t="shared" si="5"/>
        <v>0</v>
      </c>
      <c r="I161" s="60">
        <v>0</v>
      </c>
    </row>
    <row r="162" spans="1:9" x14ac:dyDescent="0.25">
      <c r="A162" s="57">
        <v>151</v>
      </c>
      <c r="B162" s="58">
        <f>PRRAS!C172</f>
        <v>161</v>
      </c>
      <c r="C162" s="58">
        <f>PRRAS!D172</f>
        <v>132167</v>
      </c>
      <c r="D162" s="58">
        <f>PRRAS!E172</f>
        <v>130217</v>
      </c>
      <c r="E162" s="58">
        <v>0</v>
      </c>
      <c r="F162" s="58">
        <v>0</v>
      </c>
      <c r="G162" s="59">
        <f t="shared" si="4"/>
        <v>63208.760999999999</v>
      </c>
      <c r="H162" s="59">
        <f t="shared" si="5"/>
        <v>0</v>
      </c>
      <c r="I162" s="60">
        <v>0</v>
      </c>
    </row>
    <row r="163" spans="1:9" x14ac:dyDescent="0.25">
      <c r="A163" s="57">
        <v>151</v>
      </c>
      <c r="B163" s="58">
        <f>PRRAS!C173</f>
        <v>162</v>
      </c>
      <c r="C163" s="58">
        <f>PRRAS!D173</f>
        <v>2572</v>
      </c>
      <c r="D163" s="58">
        <f>PRRAS!E173</f>
        <v>1501</v>
      </c>
      <c r="E163" s="58">
        <v>0</v>
      </c>
      <c r="F163" s="58">
        <v>0</v>
      </c>
      <c r="G163" s="59">
        <f t="shared" si="4"/>
        <v>902.98800000000006</v>
      </c>
      <c r="H163" s="59">
        <f t="shared" si="5"/>
        <v>0</v>
      </c>
      <c r="I163" s="60">
        <v>0</v>
      </c>
    </row>
    <row r="164" spans="1:9" x14ac:dyDescent="0.25">
      <c r="A164" s="57">
        <v>151</v>
      </c>
      <c r="B164" s="58">
        <f>PRRAS!C174</f>
        <v>163</v>
      </c>
      <c r="C164" s="58">
        <f>PRRAS!D174</f>
        <v>116937</v>
      </c>
      <c r="D164" s="58">
        <f>PRRAS!E174</f>
        <v>116706</v>
      </c>
      <c r="E164" s="58">
        <v>0</v>
      </c>
      <c r="F164" s="58">
        <v>0</v>
      </c>
      <c r="G164" s="59">
        <f t="shared" si="4"/>
        <v>57106.887000000002</v>
      </c>
      <c r="H164" s="59">
        <f t="shared" si="5"/>
        <v>0</v>
      </c>
      <c r="I164" s="60">
        <v>0</v>
      </c>
    </row>
    <row r="165" spans="1:9" x14ac:dyDescent="0.25">
      <c r="A165" s="57">
        <v>151</v>
      </c>
      <c r="B165" s="58">
        <f>PRRAS!C175</f>
        <v>164</v>
      </c>
      <c r="C165" s="58">
        <f>PRRAS!D175</f>
        <v>2200</v>
      </c>
      <c r="D165" s="58">
        <f>PRRAS!E175</f>
        <v>1450</v>
      </c>
      <c r="E165" s="58">
        <v>0</v>
      </c>
      <c r="F165" s="58">
        <v>0</v>
      </c>
      <c r="G165" s="59">
        <f t="shared" si="4"/>
        <v>836.40000000000009</v>
      </c>
      <c r="H165" s="59">
        <f t="shared" si="5"/>
        <v>0</v>
      </c>
      <c r="I165" s="60">
        <v>0</v>
      </c>
    </row>
    <row r="166" spans="1:9" x14ac:dyDescent="0.25">
      <c r="A166" s="57">
        <v>151</v>
      </c>
      <c r="B166" s="58">
        <f>PRRAS!C176</f>
        <v>165</v>
      </c>
      <c r="C166" s="58">
        <f>PRRAS!D176</f>
        <v>10458</v>
      </c>
      <c r="D166" s="58">
        <f>PRRAS!E176</f>
        <v>10560</v>
      </c>
      <c r="E166" s="58">
        <v>0</v>
      </c>
      <c r="F166" s="58">
        <v>0</v>
      </c>
      <c r="G166" s="59">
        <f t="shared" si="4"/>
        <v>5210.37</v>
      </c>
      <c r="H166" s="59">
        <f t="shared" si="5"/>
        <v>0</v>
      </c>
      <c r="I166" s="60">
        <v>0</v>
      </c>
    </row>
    <row r="167" spans="1:9" x14ac:dyDescent="0.25">
      <c r="A167" s="57">
        <v>151</v>
      </c>
      <c r="B167" s="58">
        <f>PRRAS!C177</f>
        <v>166</v>
      </c>
      <c r="C167" s="58">
        <f>PRRAS!D177</f>
        <v>344507</v>
      </c>
      <c r="D167" s="58">
        <f>PRRAS!E177</f>
        <v>360782</v>
      </c>
      <c r="E167" s="58">
        <v>0</v>
      </c>
      <c r="F167" s="58">
        <v>0</v>
      </c>
      <c r="G167" s="59">
        <f t="shared" si="4"/>
        <v>176967.78600000002</v>
      </c>
      <c r="H167" s="59">
        <f t="shared" si="5"/>
        <v>0</v>
      </c>
      <c r="I167" s="60">
        <v>0</v>
      </c>
    </row>
    <row r="168" spans="1:9" x14ac:dyDescent="0.25">
      <c r="A168" s="57">
        <v>151</v>
      </c>
      <c r="B168" s="58">
        <f>PRRAS!C178</f>
        <v>167</v>
      </c>
      <c r="C168" s="58">
        <f>PRRAS!D178</f>
        <v>51589</v>
      </c>
      <c r="D168" s="58">
        <f>PRRAS!E178</f>
        <v>68227</v>
      </c>
      <c r="E168" s="58">
        <v>0</v>
      </c>
      <c r="F168" s="58">
        <v>0</v>
      </c>
      <c r="G168" s="59">
        <f t="shared" si="4"/>
        <v>31403.181</v>
      </c>
      <c r="H168" s="59">
        <f t="shared" si="5"/>
        <v>0</v>
      </c>
      <c r="I168" s="60">
        <v>0</v>
      </c>
    </row>
    <row r="169" spans="1:9" x14ac:dyDescent="0.25">
      <c r="A169" s="57">
        <v>151</v>
      </c>
      <c r="B169" s="58">
        <f>PRRAS!C179</f>
        <v>168</v>
      </c>
      <c r="C169" s="58">
        <f>PRRAS!D179</f>
        <v>107803</v>
      </c>
      <c r="D169" s="58">
        <f>PRRAS!E179</f>
        <v>132950</v>
      </c>
      <c r="E169" s="58">
        <v>0</v>
      </c>
      <c r="F169" s="58">
        <v>0</v>
      </c>
      <c r="G169" s="59">
        <f t="shared" si="4"/>
        <v>62782.104000000007</v>
      </c>
      <c r="H169" s="59">
        <f t="shared" si="5"/>
        <v>0</v>
      </c>
      <c r="I169" s="60">
        <v>0</v>
      </c>
    </row>
    <row r="170" spans="1:9" x14ac:dyDescent="0.25">
      <c r="A170" s="57">
        <v>151</v>
      </c>
      <c r="B170" s="58">
        <f>PRRAS!C180</f>
        <v>169</v>
      </c>
      <c r="C170" s="58">
        <f>PRRAS!D180</f>
        <v>154954</v>
      </c>
      <c r="D170" s="58">
        <f>PRRAS!E180</f>
        <v>137496</v>
      </c>
      <c r="E170" s="58">
        <v>0</v>
      </c>
      <c r="F170" s="58">
        <v>0</v>
      </c>
      <c r="G170" s="59">
        <f t="shared" si="4"/>
        <v>72660.874000000011</v>
      </c>
      <c r="H170" s="59">
        <f t="shared" si="5"/>
        <v>0</v>
      </c>
      <c r="I170" s="60">
        <v>0</v>
      </c>
    </row>
    <row r="171" spans="1:9" x14ac:dyDescent="0.25">
      <c r="A171" s="57">
        <v>151</v>
      </c>
      <c r="B171" s="58">
        <f>PRRAS!C181</f>
        <v>170</v>
      </c>
      <c r="C171" s="58">
        <f>PRRAS!D181</f>
        <v>12504</v>
      </c>
      <c r="D171" s="58">
        <f>PRRAS!E181</f>
        <v>8029</v>
      </c>
      <c r="E171" s="58">
        <v>0</v>
      </c>
      <c r="F171" s="58">
        <v>0</v>
      </c>
      <c r="G171" s="59">
        <f t="shared" si="4"/>
        <v>4855.54</v>
      </c>
      <c r="H171" s="59">
        <f t="shared" si="5"/>
        <v>0</v>
      </c>
      <c r="I171" s="60">
        <v>0</v>
      </c>
    </row>
    <row r="172" spans="1:9" x14ac:dyDescent="0.25">
      <c r="A172" s="57">
        <v>151</v>
      </c>
      <c r="B172" s="58">
        <f>PRRAS!C182</f>
        <v>171</v>
      </c>
      <c r="C172" s="58">
        <f>PRRAS!D182</f>
        <v>16002</v>
      </c>
      <c r="D172" s="58">
        <f>PRRAS!E182</f>
        <v>12088</v>
      </c>
      <c r="E172" s="58">
        <v>0</v>
      </c>
      <c r="F172" s="58">
        <v>0</v>
      </c>
      <c r="G172" s="59">
        <f t="shared" si="4"/>
        <v>6870.4380000000001</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1655</v>
      </c>
      <c r="D174" s="58">
        <f>PRRAS!E184</f>
        <v>1992</v>
      </c>
      <c r="E174" s="58">
        <v>0</v>
      </c>
      <c r="F174" s="58">
        <v>0</v>
      </c>
      <c r="G174" s="59">
        <f t="shared" si="4"/>
        <v>975.54699999999991</v>
      </c>
      <c r="H174" s="59">
        <f t="shared" si="5"/>
        <v>0</v>
      </c>
      <c r="I174" s="60">
        <v>0</v>
      </c>
    </row>
    <row r="175" spans="1:9" x14ac:dyDescent="0.25">
      <c r="A175" s="57">
        <v>151</v>
      </c>
      <c r="B175" s="58">
        <f>PRRAS!C185</f>
        <v>174</v>
      </c>
      <c r="C175" s="58">
        <f>PRRAS!D185</f>
        <v>197087</v>
      </c>
      <c r="D175" s="58">
        <f>PRRAS!E185</f>
        <v>300919</v>
      </c>
      <c r="E175" s="58">
        <v>0</v>
      </c>
      <c r="F175" s="58">
        <v>0</v>
      </c>
      <c r="G175" s="59">
        <f t="shared" si="4"/>
        <v>139012.94999999998</v>
      </c>
      <c r="H175" s="59">
        <f t="shared" si="5"/>
        <v>0</v>
      </c>
      <c r="I175" s="60">
        <v>0</v>
      </c>
    </row>
    <row r="176" spans="1:9" x14ac:dyDescent="0.25">
      <c r="A176" s="57">
        <v>151</v>
      </c>
      <c r="B176" s="58">
        <f>PRRAS!C186</f>
        <v>175</v>
      </c>
      <c r="C176" s="58">
        <f>PRRAS!D186</f>
        <v>10163</v>
      </c>
      <c r="D176" s="58">
        <f>PRRAS!E186</f>
        <v>11391</v>
      </c>
      <c r="E176" s="58">
        <v>0</v>
      </c>
      <c r="F176" s="58">
        <v>0</v>
      </c>
      <c r="G176" s="59">
        <f t="shared" si="4"/>
        <v>5765.375</v>
      </c>
      <c r="H176" s="59">
        <f t="shared" si="5"/>
        <v>0</v>
      </c>
      <c r="I176" s="60">
        <v>0</v>
      </c>
    </row>
    <row r="177" spans="1:9" x14ac:dyDescent="0.25">
      <c r="A177" s="57">
        <v>151</v>
      </c>
      <c r="B177" s="58">
        <f>PRRAS!C187</f>
        <v>176</v>
      </c>
      <c r="C177" s="58">
        <f>PRRAS!D187</f>
        <v>111016</v>
      </c>
      <c r="D177" s="58">
        <f>PRRAS!E187</f>
        <v>196794</v>
      </c>
      <c r="E177" s="58">
        <v>0</v>
      </c>
      <c r="F177" s="58">
        <v>0</v>
      </c>
      <c r="G177" s="59">
        <f t="shared" si="4"/>
        <v>88810.303999999989</v>
      </c>
      <c r="H177" s="59">
        <f t="shared" si="5"/>
        <v>0</v>
      </c>
      <c r="I177" s="60">
        <v>0</v>
      </c>
    </row>
    <row r="178" spans="1:9" x14ac:dyDescent="0.25">
      <c r="A178" s="57">
        <v>151</v>
      </c>
      <c r="B178" s="58">
        <f>PRRAS!C188</f>
        <v>177</v>
      </c>
      <c r="C178" s="58">
        <f>PRRAS!D188</f>
        <v>750</v>
      </c>
      <c r="D178" s="58">
        <f>PRRAS!E188</f>
        <v>763</v>
      </c>
      <c r="E178" s="58">
        <v>0</v>
      </c>
      <c r="F178" s="58">
        <v>0</v>
      </c>
      <c r="G178" s="59">
        <f t="shared" si="4"/>
        <v>402.85199999999998</v>
      </c>
      <c r="H178" s="59">
        <f t="shared" si="5"/>
        <v>0</v>
      </c>
      <c r="I178" s="60">
        <v>0</v>
      </c>
    </row>
    <row r="179" spans="1:9" x14ac:dyDescent="0.25">
      <c r="A179" s="57">
        <v>151</v>
      </c>
      <c r="B179" s="58">
        <f>PRRAS!C189</f>
        <v>178</v>
      </c>
      <c r="C179" s="58">
        <f>PRRAS!D189</f>
        <v>52810</v>
      </c>
      <c r="D179" s="58">
        <f>PRRAS!E189</f>
        <v>53425</v>
      </c>
      <c r="E179" s="58">
        <v>0</v>
      </c>
      <c r="F179" s="58">
        <v>0</v>
      </c>
      <c r="G179" s="59">
        <f t="shared" si="4"/>
        <v>28419.48</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9682</v>
      </c>
      <c r="D181" s="58">
        <f>PRRAS!E191</f>
        <v>8623</v>
      </c>
      <c r="E181" s="58">
        <v>0</v>
      </c>
      <c r="F181" s="58">
        <v>0</v>
      </c>
      <c r="G181" s="59">
        <f t="shared" si="4"/>
        <v>4847.04</v>
      </c>
      <c r="H181" s="59">
        <f t="shared" si="5"/>
        <v>0</v>
      </c>
      <c r="I181" s="60">
        <v>0</v>
      </c>
    </row>
    <row r="182" spans="1:9" x14ac:dyDescent="0.25">
      <c r="A182" s="57">
        <v>151</v>
      </c>
      <c r="B182" s="58">
        <f>PRRAS!C192</f>
        <v>181</v>
      </c>
      <c r="C182" s="58">
        <f>PRRAS!D192</f>
        <v>8937</v>
      </c>
      <c r="D182" s="58">
        <f>PRRAS!E192</f>
        <v>27961</v>
      </c>
      <c r="E182" s="58">
        <v>0</v>
      </c>
      <c r="F182" s="58">
        <v>0</v>
      </c>
      <c r="G182" s="59">
        <f t="shared" si="4"/>
        <v>11739.478999999999</v>
      </c>
      <c r="H182" s="59">
        <f t="shared" si="5"/>
        <v>0</v>
      </c>
      <c r="I182" s="60">
        <v>0</v>
      </c>
    </row>
    <row r="183" spans="1:9" x14ac:dyDescent="0.25">
      <c r="A183" s="57">
        <v>151</v>
      </c>
      <c r="B183" s="58">
        <f>PRRAS!C193</f>
        <v>182</v>
      </c>
      <c r="C183" s="58">
        <f>PRRAS!D193</f>
        <v>3729</v>
      </c>
      <c r="D183" s="58">
        <f>PRRAS!E193</f>
        <v>1962</v>
      </c>
      <c r="E183" s="58">
        <v>0</v>
      </c>
      <c r="F183" s="58">
        <v>0</v>
      </c>
      <c r="G183" s="59">
        <f t="shared" si="4"/>
        <v>1392.846</v>
      </c>
      <c r="H183" s="59">
        <f t="shared" si="5"/>
        <v>0</v>
      </c>
      <c r="I183" s="60">
        <v>0</v>
      </c>
    </row>
    <row r="184" spans="1:9" x14ac:dyDescent="0.25">
      <c r="A184" s="57">
        <v>151</v>
      </c>
      <c r="B184" s="58">
        <f>PRRAS!C194</f>
        <v>183</v>
      </c>
      <c r="C184" s="58">
        <f>PRRAS!D194</f>
        <v>0</v>
      </c>
      <c r="D184" s="58">
        <f>PRRAS!E194</f>
        <v>0</v>
      </c>
      <c r="E184" s="58">
        <v>0</v>
      </c>
      <c r="F184" s="58">
        <v>0</v>
      </c>
      <c r="G184" s="59">
        <f t="shared" si="4"/>
        <v>0</v>
      </c>
      <c r="H184" s="59">
        <f t="shared" si="5"/>
        <v>0</v>
      </c>
      <c r="I184" s="60">
        <v>0</v>
      </c>
    </row>
    <row r="185" spans="1:9" x14ac:dyDescent="0.25">
      <c r="A185" s="57">
        <v>151</v>
      </c>
      <c r="B185" s="58">
        <f>PRRAS!C195</f>
        <v>184</v>
      </c>
      <c r="C185" s="58">
        <f>PRRAS!D195</f>
        <v>0</v>
      </c>
      <c r="D185" s="58">
        <f>PRRAS!E195</f>
        <v>480</v>
      </c>
      <c r="E185" s="58">
        <v>0</v>
      </c>
      <c r="F185" s="58">
        <v>0</v>
      </c>
      <c r="G185" s="59">
        <f t="shared" si="4"/>
        <v>176.64</v>
      </c>
      <c r="H185" s="59">
        <f t="shared" si="5"/>
        <v>0</v>
      </c>
      <c r="I185" s="60">
        <v>0</v>
      </c>
    </row>
    <row r="186" spans="1:9" x14ac:dyDescent="0.25">
      <c r="A186" s="57">
        <v>151</v>
      </c>
      <c r="B186" s="58">
        <f>PRRAS!C196</f>
        <v>185</v>
      </c>
      <c r="C186" s="58">
        <f>PRRAS!D196</f>
        <v>22874</v>
      </c>
      <c r="D186" s="58">
        <f>PRRAS!E196</f>
        <v>17815</v>
      </c>
      <c r="E186" s="58">
        <v>0</v>
      </c>
      <c r="F186" s="58">
        <v>0</v>
      </c>
      <c r="G186" s="59">
        <f t="shared" si="4"/>
        <v>10823.24</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0</v>
      </c>
      <c r="D188" s="58">
        <f>PRRAS!E198</f>
        <v>0</v>
      </c>
      <c r="E188" s="58">
        <v>0</v>
      </c>
      <c r="F188" s="58">
        <v>0</v>
      </c>
      <c r="G188" s="59">
        <f t="shared" si="4"/>
        <v>0</v>
      </c>
      <c r="H188" s="59">
        <f t="shared" si="5"/>
        <v>0</v>
      </c>
      <c r="I188" s="60">
        <v>0</v>
      </c>
    </row>
    <row r="189" spans="1:9" x14ac:dyDescent="0.25">
      <c r="A189" s="57">
        <v>151</v>
      </c>
      <c r="B189" s="58">
        <f>PRRAS!C199</f>
        <v>188</v>
      </c>
      <c r="C189" s="58">
        <f>PRRAS!D199</f>
        <v>3005</v>
      </c>
      <c r="D189" s="58">
        <f>PRRAS!E199</f>
        <v>929</v>
      </c>
      <c r="E189" s="58">
        <v>0</v>
      </c>
      <c r="F189" s="58">
        <v>0</v>
      </c>
      <c r="G189" s="59">
        <f t="shared" si="4"/>
        <v>914.24400000000003</v>
      </c>
      <c r="H189" s="59">
        <f t="shared" si="5"/>
        <v>0</v>
      </c>
      <c r="I189" s="60">
        <v>0</v>
      </c>
    </row>
    <row r="190" spans="1:9" x14ac:dyDescent="0.25">
      <c r="A190" s="57">
        <v>151</v>
      </c>
      <c r="B190" s="58">
        <f>PRRAS!C200</f>
        <v>189</v>
      </c>
      <c r="C190" s="58">
        <f>PRRAS!D200</f>
        <v>80</v>
      </c>
      <c r="D190" s="58">
        <f>PRRAS!E200</f>
        <v>80</v>
      </c>
      <c r="E190" s="58">
        <v>0</v>
      </c>
      <c r="F190" s="58">
        <v>0</v>
      </c>
      <c r="G190" s="59">
        <f t="shared" si="4"/>
        <v>45.36</v>
      </c>
      <c r="H190" s="59">
        <f t="shared" si="5"/>
        <v>0</v>
      </c>
      <c r="I190" s="60">
        <v>0</v>
      </c>
    </row>
    <row r="191" spans="1:9" x14ac:dyDescent="0.25">
      <c r="A191" s="57">
        <v>151</v>
      </c>
      <c r="B191" s="58">
        <f>PRRAS!C201</f>
        <v>190</v>
      </c>
      <c r="C191" s="58">
        <f>PRRAS!D201</f>
        <v>12547</v>
      </c>
      <c r="D191" s="58">
        <f>PRRAS!E201</f>
        <v>12961</v>
      </c>
      <c r="E191" s="58">
        <v>0</v>
      </c>
      <c r="F191" s="58">
        <v>0</v>
      </c>
      <c r="G191" s="59">
        <f t="shared" si="4"/>
        <v>7309.11</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7242</v>
      </c>
      <c r="D193" s="58">
        <f>PRRAS!E203</f>
        <v>3845</v>
      </c>
      <c r="E193" s="58">
        <v>0</v>
      </c>
      <c r="F193" s="58">
        <v>0</v>
      </c>
      <c r="G193" s="59">
        <f t="shared" si="4"/>
        <v>2866.944</v>
      </c>
      <c r="H193" s="59">
        <f t="shared" si="5"/>
        <v>0</v>
      </c>
      <c r="I193" s="60">
        <v>0</v>
      </c>
    </row>
    <row r="194" spans="1:9" x14ac:dyDescent="0.25">
      <c r="A194" s="57">
        <v>151</v>
      </c>
      <c r="B194" s="58">
        <f>PRRAS!C204</f>
        <v>193</v>
      </c>
      <c r="C194" s="58">
        <f>PRRAS!D204</f>
        <v>4441</v>
      </c>
      <c r="D194" s="58">
        <f>PRRAS!E204</f>
        <v>2849</v>
      </c>
      <c r="E194" s="58">
        <v>0</v>
      </c>
      <c r="F194" s="58">
        <v>0</v>
      </c>
      <c r="G194" s="59">
        <f t="shared" ref="G194:G257" si="6">(B194/1000)*(C194*1+D194*2)</f>
        <v>1956.827</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4441</v>
      </c>
      <c r="D208" s="58">
        <f>PRRAS!E218</f>
        <v>2849</v>
      </c>
      <c r="E208" s="58">
        <v>0</v>
      </c>
      <c r="F208" s="58">
        <v>0</v>
      </c>
      <c r="G208" s="59">
        <f t="shared" si="6"/>
        <v>2098.7729999999997</v>
      </c>
      <c r="H208" s="59">
        <f t="shared" si="7"/>
        <v>0</v>
      </c>
      <c r="I208" s="60">
        <v>0</v>
      </c>
    </row>
    <row r="209" spans="1:9" x14ac:dyDescent="0.25">
      <c r="A209" s="57">
        <v>151</v>
      </c>
      <c r="B209" s="58">
        <f>PRRAS!C219</f>
        <v>208</v>
      </c>
      <c r="C209" s="58">
        <f>PRRAS!D219</f>
        <v>3525</v>
      </c>
      <c r="D209" s="58">
        <f>PRRAS!E219</f>
        <v>2849</v>
      </c>
      <c r="E209" s="58">
        <v>0</v>
      </c>
      <c r="F209" s="58">
        <v>0</v>
      </c>
      <c r="G209" s="59">
        <f t="shared" si="6"/>
        <v>1918.384</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916</v>
      </c>
      <c r="D212" s="58">
        <f>PRRAS!E222</f>
        <v>0</v>
      </c>
      <c r="E212" s="58">
        <v>0</v>
      </c>
      <c r="F212" s="58">
        <v>0</v>
      </c>
      <c r="G212" s="59">
        <f t="shared" si="6"/>
        <v>193.27599999999998</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3902854</v>
      </c>
      <c r="D282" s="58">
        <f>PRRAS!E292</f>
        <v>4175949</v>
      </c>
      <c r="E282" s="58">
        <v>0</v>
      </c>
      <c r="F282" s="58">
        <v>0</v>
      </c>
      <c r="G282" s="59">
        <f t="shared" si="8"/>
        <v>3443585.3120000004</v>
      </c>
      <c r="H282" s="59">
        <f t="shared" si="9"/>
        <v>0</v>
      </c>
      <c r="I282" s="60">
        <v>0</v>
      </c>
    </row>
    <row r="283" spans="1:9" x14ac:dyDescent="0.25">
      <c r="A283" s="57">
        <v>151</v>
      </c>
      <c r="B283" s="58">
        <f>PRRAS!C293</f>
        <v>282</v>
      </c>
      <c r="C283" s="58">
        <f>PRRAS!D293</f>
        <v>80833</v>
      </c>
      <c r="D283" s="58">
        <f>PRRAS!E293</f>
        <v>298773</v>
      </c>
      <c r="E283" s="58">
        <v>0</v>
      </c>
      <c r="F283" s="58">
        <v>0</v>
      </c>
      <c r="G283" s="59">
        <f t="shared" si="8"/>
        <v>191302.87799999997</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26377</v>
      </c>
      <c r="D285" s="58">
        <f>PRRAS!E295</f>
        <v>0</v>
      </c>
      <c r="E285" s="58">
        <v>0</v>
      </c>
      <c r="F285" s="58">
        <v>0</v>
      </c>
      <c r="G285" s="59">
        <f t="shared" si="8"/>
        <v>7491.0679999999993</v>
      </c>
      <c r="H285" s="59">
        <f t="shared" si="9"/>
        <v>0</v>
      </c>
      <c r="I285" s="60">
        <v>0</v>
      </c>
    </row>
    <row r="286" spans="1:9" x14ac:dyDescent="0.25">
      <c r="A286" s="57">
        <v>151</v>
      </c>
      <c r="B286" s="58">
        <f>PRRAS!C296</f>
        <v>285</v>
      </c>
      <c r="C286" s="58">
        <f>PRRAS!D296</f>
        <v>0</v>
      </c>
      <c r="D286" s="58">
        <f>PRRAS!E296</f>
        <v>5344</v>
      </c>
      <c r="E286" s="58">
        <v>0</v>
      </c>
      <c r="F286" s="58">
        <v>0</v>
      </c>
      <c r="G286" s="59">
        <f t="shared" si="8"/>
        <v>3046.08</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112554</v>
      </c>
      <c r="D342" s="58">
        <f>PRRAS!E353</f>
        <v>152890</v>
      </c>
      <c r="E342" s="58">
        <v>0</v>
      </c>
      <c r="F342" s="58">
        <v>0</v>
      </c>
      <c r="G342" s="59">
        <f t="shared" si="10"/>
        <v>142651.894</v>
      </c>
      <c r="H342" s="59">
        <f t="shared" si="11"/>
        <v>0</v>
      </c>
      <c r="I342" s="60">
        <v>0</v>
      </c>
    </row>
    <row r="343" spans="1:9" x14ac:dyDescent="0.25">
      <c r="A343" s="57">
        <v>151</v>
      </c>
      <c r="B343" s="58">
        <f>PRRAS!C354</f>
        <v>342</v>
      </c>
      <c r="C343" s="58">
        <f>PRRAS!D354</f>
        <v>40000</v>
      </c>
      <c r="D343" s="58">
        <f>PRRAS!E354</f>
        <v>0</v>
      </c>
      <c r="E343" s="58">
        <v>0</v>
      </c>
      <c r="F343" s="58">
        <v>0</v>
      </c>
      <c r="G343" s="59">
        <f t="shared" si="10"/>
        <v>13680.000000000002</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40000</v>
      </c>
      <c r="D348" s="58">
        <f>PRRAS!E359</f>
        <v>0</v>
      </c>
      <c r="E348" s="58">
        <v>0</v>
      </c>
      <c r="F348" s="58">
        <v>0</v>
      </c>
      <c r="G348" s="59">
        <f t="shared" si="10"/>
        <v>13879.999999999998</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40000</v>
      </c>
      <c r="D354" s="58">
        <f>PRRAS!E365</f>
        <v>0</v>
      </c>
      <c r="E354" s="58">
        <v>0</v>
      </c>
      <c r="F354" s="58">
        <v>0</v>
      </c>
      <c r="G354" s="59">
        <f t="shared" si="10"/>
        <v>14120</v>
      </c>
      <c r="H354" s="59">
        <f t="shared" si="11"/>
        <v>0</v>
      </c>
      <c r="I354" s="60">
        <v>0</v>
      </c>
    </row>
    <row r="355" spans="1:9" x14ac:dyDescent="0.25">
      <c r="A355" s="57">
        <v>151</v>
      </c>
      <c r="B355" s="58">
        <f>PRRAS!C366</f>
        <v>354</v>
      </c>
      <c r="C355" s="58">
        <f>PRRAS!D366</f>
        <v>72554</v>
      </c>
      <c r="D355" s="58">
        <f>PRRAS!E366</f>
        <v>117640</v>
      </c>
      <c r="E355" s="58">
        <v>0</v>
      </c>
      <c r="F355" s="58">
        <v>0</v>
      </c>
      <c r="G355" s="59">
        <f t="shared" si="10"/>
        <v>108973.23599999999</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67221</v>
      </c>
      <c r="D361" s="58">
        <f>PRRAS!E372</f>
        <v>109982</v>
      </c>
      <c r="E361" s="58">
        <v>0</v>
      </c>
      <c r="F361" s="58">
        <v>0</v>
      </c>
      <c r="G361" s="59">
        <f t="shared" si="10"/>
        <v>103386.59999999999</v>
      </c>
      <c r="H361" s="59">
        <f t="shared" si="11"/>
        <v>0</v>
      </c>
      <c r="I361" s="60">
        <v>0</v>
      </c>
    </row>
    <row r="362" spans="1:9" x14ac:dyDescent="0.25">
      <c r="A362" s="57">
        <v>151</v>
      </c>
      <c r="B362" s="58">
        <f>PRRAS!C373</f>
        <v>361</v>
      </c>
      <c r="C362" s="58">
        <f>PRRAS!D373</f>
        <v>50134</v>
      </c>
      <c r="D362" s="58">
        <f>PRRAS!E373</f>
        <v>54407</v>
      </c>
      <c r="E362" s="58">
        <v>0</v>
      </c>
      <c r="F362" s="58">
        <v>0</v>
      </c>
      <c r="G362" s="59">
        <f t="shared" si="10"/>
        <v>57380.227999999996</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12589</v>
      </c>
      <c r="D366" s="58">
        <f>PRRAS!E377</f>
        <v>9625</v>
      </c>
      <c r="E366" s="58">
        <v>0</v>
      </c>
      <c r="F366" s="58">
        <v>0</v>
      </c>
      <c r="G366" s="59">
        <f t="shared" si="10"/>
        <v>11621.235000000001</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4498</v>
      </c>
      <c r="D368" s="58">
        <f>PRRAS!E379</f>
        <v>45950</v>
      </c>
      <c r="E368" s="58">
        <v>0</v>
      </c>
      <c r="F368" s="58">
        <v>0</v>
      </c>
      <c r="G368" s="59">
        <f t="shared" si="10"/>
        <v>35378.065999999999</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5333</v>
      </c>
      <c r="D375" s="58">
        <f>PRRAS!E386</f>
        <v>7658</v>
      </c>
      <c r="E375" s="58">
        <v>0</v>
      </c>
      <c r="F375" s="58">
        <v>0</v>
      </c>
      <c r="G375" s="59">
        <f t="shared" si="10"/>
        <v>7722.7259999999997</v>
      </c>
      <c r="H375" s="59">
        <f t="shared" si="11"/>
        <v>0</v>
      </c>
      <c r="I375" s="60">
        <v>0</v>
      </c>
    </row>
    <row r="376" spans="1:9" x14ac:dyDescent="0.25">
      <c r="A376" s="57">
        <v>151</v>
      </c>
      <c r="B376" s="58">
        <f>PRRAS!C387</f>
        <v>375</v>
      </c>
      <c r="C376" s="58">
        <f>PRRAS!D387</f>
        <v>5333</v>
      </c>
      <c r="D376" s="58">
        <f>PRRAS!E387</f>
        <v>7658</v>
      </c>
      <c r="E376" s="58">
        <v>0</v>
      </c>
      <c r="F376" s="58">
        <v>0</v>
      </c>
      <c r="G376" s="59">
        <f t="shared" si="10"/>
        <v>7743.375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35250</v>
      </c>
      <c r="E394" s="58">
        <v>0</v>
      </c>
      <c r="F394" s="58">
        <v>0</v>
      </c>
      <c r="G394" s="59">
        <f t="shared" si="12"/>
        <v>27706.5</v>
      </c>
      <c r="H394" s="59">
        <f t="shared" si="13"/>
        <v>0</v>
      </c>
      <c r="I394" s="60">
        <v>0</v>
      </c>
    </row>
    <row r="395" spans="1:9" x14ac:dyDescent="0.25">
      <c r="A395" s="57">
        <v>151</v>
      </c>
      <c r="B395" s="58">
        <f>PRRAS!C406</f>
        <v>394</v>
      </c>
      <c r="C395" s="58">
        <f>PRRAS!D406</f>
        <v>0</v>
      </c>
      <c r="D395" s="58">
        <f>PRRAS!E406</f>
        <v>35250</v>
      </c>
      <c r="E395" s="58">
        <v>0</v>
      </c>
      <c r="F395" s="58">
        <v>0</v>
      </c>
      <c r="G395" s="59">
        <f t="shared" si="12"/>
        <v>27777</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112554</v>
      </c>
      <c r="D400" s="58">
        <f>PRRAS!E411</f>
        <v>152890</v>
      </c>
      <c r="E400" s="58">
        <v>0</v>
      </c>
      <c r="F400" s="58">
        <v>0</v>
      </c>
      <c r="G400" s="59">
        <f t="shared" si="12"/>
        <v>166915.266</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3983687</v>
      </c>
      <c r="D404" s="58">
        <f>PRRAS!E415</f>
        <v>4474722</v>
      </c>
      <c r="E404" s="58">
        <v>0</v>
      </c>
      <c r="F404" s="58">
        <v>0</v>
      </c>
      <c r="G404" s="59">
        <f t="shared" si="12"/>
        <v>5212051.7930000005</v>
      </c>
      <c r="H404" s="59">
        <f t="shared" si="13"/>
        <v>0</v>
      </c>
      <c r="I404" s="60">
        <v>0</v>
      </c>
    </row>
    <row r="405" spans="1:9" x14ac:dyDescent="0.25">
      <c r="A405" s="57">
        <v>151</v>
      </c>
      <c r="B405" s="58">
        <f>PRRAS!C416</f>
        <v>404</v>
      </c>
      <c r="C405" s="58">
        <f>PRRAS!D416</f>
        <v>4015408</v>
      </c>
      <c r="D405" s="58">
        <f>PRRAS!E416</f>
        <v>4328839</v>
      </c>
      <c r="E405" s="58">
        <v>0</v>
      </c>
      <c r="F405" s="58">
        <v>0</v>
      </c>
      <c r="G405" s="59">
        <f t="shared" si="12"/>
        <v>5119926.7439999999</v>
      </c>
      <c r="H405" s="59">
        <f t="shared" si="13"/>
        <v>0</v>
      </c>
      <c r="I405" s="60">
        <v>0</v>
      </c>
    </row>
    <row r="406" spans="1:9" x14ac:dyDescent="0.25">
      <c r="A406" s="57">
        <v>151</v>
      </c>
      <c r="B406" s="58">
        <f>PRRAS!C417</f>
        <v>405</v>
      </c>
      <c r="C406" s="58">
        <f>PRRAS!D417</f>
        <v>0</v>
      </c>
      <c r="D406" s="58">
        <f>PRRAS!E417</f>
        <v>145883</v>
      </c>
      <c r="E406" s="58">
        <v>0</v>
      </c>
      <c r="F406" s="58">
        <v>0</v>
      </c>
      <c r="G406" s="59">
        <f t="shared" si="12"/>
        <v>118165.23000000001</v>
      </c>
      <c r="H406" s="59">
        <f t="shared" si="13"/>
        <v>0</v>
      </c>
      <c r="I406" s="60">
        <v>0</v>
      </c>
    </row>
    <row r="407" spans="1:9" x14ac:dyDescent="0.25">
      <c r="A407" s="57">
        <v>151</v>
      </c>
      <c r="B407" s="58">
        <f>PRRAS!C418</f>
        <v>406</v>
      </c>
      <c r="C407" s="58">
        <f>PRRAS!D418</f>
        <v>31721</v>
      </c>
      <c r="D407" s="58">
        <f>PRRAS!E418</f>
        <v>0</v>
      </c>
      <c r="E407" s="58">
        <v>0</v>
      </c>
      <c r="F407" s="58">
        <v>0</v>
      </c>
      <c r="G407" s="59">
        <f t="shared" si="12"/>
        <v>12878.726000000001</v>
      </c>
      <c r="H407" s="59">
        <f t="shared" si="13"/>
        <v>0</v>
      </c>
      <c r="I407" s="60">
        <v>0</v>
      </c>
    </row>
    <row r="408" spans="1:9" x14ac:dyDescent="0.25">
      <c r="A408" s="57">
        <v>151</v>
      </c>
      <c r="B408" s="58">
        <f>PRRAS!C419</f>
        <v>407</v>
      </c>
      <c r="C408" s="58">
        <f>PRRAS!D419</f>
        <v>26377</v>
      </c>
      <c r="D408" s="58">
        <f>PRRAS!E419</f>
        <v>0</v>
      </c>
      <c r="E408" s="58">
        <v>0</v>
      </c>
      <c r="F408" s="58">
        <v>0</v>
      </c>
      <c r="G408" s="59">
        <f t="shared" si="12"/>
        <v>10735.438999999998</v>
      </c>
      <c r="H408" s="59">
        <f t="shared" si="13"/>
        <v>0</v>
      </c>
      <c r="I408" s="60">
        <v>0</v>
      </c>
    </row>
    <row r="409" spans="1:9" x14ac:dyDescent="0.25">
      <c r="A409" s="57">
        <v>151</v>
      </c>
      <c r="B409" s="58">
        <f>PRRAS!C420</f>
        <v>408</v>
      </c>
      <c r="C409" s="58">
        <f>PRRAS!D420</f>
        <v>0</v>
      </c>
      <c r="D409" s="58">
        <f>PRRAS!E420</f>
        <v>5344</v>
      </c>
      <c r="E409" s="58">
        <v>0</v>
      </c>
      <c r="F409" s="58">
        <v>0</v>
      </c>
      <c r="G409" s="59">
        <f t="shared" si="12"/>
        <v>4360.7039999999997</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3983687</v>
      </c>
      <c r="D630" s="58">
        <f>PRRAS!E642</f>
        <v>4474722</v>
      </c>
      <c r="E630" s="58">
        <v>0</v>
      </c>
      <c r="F630" s="58">
        <v>0</v>
      </c>
      <c r="G630" s="59">
        <f t="shared" si="18"/>
        <v>8134939.3990000002</v>
      </c>
      <c r="H630" s="59">
        <f t="shared" si="19"/>
        <v>0</v>
      </c>
      <c r="I630" s="60">
        <v>0</v>
      </c>
    </row>
    <row r="631" spans="1:9" x14ac:dyDescent="0.25">
      <c r="A631" s="57">
        <v>151</v>
      </c>
      <c r="B631" s="58">
        <f>PRRAS!C643</f>
        <v>630</v>
      </c>
      <c r="C631" s="58">
        <f>PRRAS!D643</f>
        <v>4015408</v>
      </c>
      <c r="D631" s="58">
        <f>PRRAS!E643</f>
        <v>4328839</v>
      </c>
      <c r="E631" s="58">
        <v>0</v>
      </c>
      <c r="F631" s="58">
        <v>0</v>
      </c>
      <c r="G631" s="59">
        <f t="shared" si="18"/>
        <v>7984044.1799999997</v>
      </c>
      <c r="H631" s="59">
        <f t="shared" si="19"/>
        <v>0</v>
      </c>
      <c r="I631" s="60">
        <v>0</v>
      </c>
    </row>
    <row r="632" spans="1:9" x14ac:dyDescent="0.25">
      <c r="A632" s="57">
        <v>151</v>
      </c>
      <c r="B632" s="58">
        <f>PRRAS!C644</f>
        <v>631</v>
      </c>
      <c r="C632" s="58">
        <f>PRRAS!D644</f>
        <v>0</v>
      </c>
      <c r="D632" s="58">
        <f>PRRAS!E644</f>
        <v>145883</v>
      </c>
      <c r="E632" s="58">
        <v>0</v>
      </c>
      <c r="F632" s="58">
        <v>0</v>
      </c>
      <c r="G632" s="59">
        <f t="shared" si="18"/>
        <v>184104.34599999999</v>
      </c>
      <c r="H632" s="59">
        <f t="shared" si="19"/>
        <v>0</v>
      </c>
      <c r="I632" s="60">
        <v>0</v>
      </c>
    </row>
    <row r="633" spans="1:9" x14ac:dyDescent="0.25">
      <c r="A633" s="57">
        <v>151</v>
      </c>
      <c r="B633" s="58">
        <f>PRRAS!C645</f>
        <v>632</v>
      </c>
      <c r="C633" s="58">
        <f>PRRAS!D645</f>
        <v>31721</v>
      </c>
      <c r="D633" s="58">
        <f>PRRAS!E645</f>
        <v>0</v>
      </c>
      <c r="E633" s="58">
        <v>0</v>
      </c>
      <c r="F633" s="58">
        <v>0</v>
      </c>
      <c r="G633" s="59">
        <f t="shared" si="18"/>
        <v>20047.671999999999</v>
      </c>
      <c r="H633" s="59">
        <f t="shared" si="19"/>
        <v>0</v>
      </c>
      <c r="I633" s="60">
        <v>0</v>
      </c>
    </row>
    <row r="634" spans="1:9" x14ac:dyDescent="0.25">
      <c r="A634" s="57">
        <v>151</v>
      </c>
      <c r="B634" s="58">
        <f>PRRAS!C646</f>
        <v>633</v>
      </c>
      <c r="C634" s="58">
        <f>PRRAS!D646</f>
        <v>26377</v>
      </c>
      <c r="D634" s="58">
        <f>PRRAS!E646</f>
        <v>0</v>
      </c>
      <c r="E634" s="58">
        <v>0</v>
      </c>
      <c r="F634" s="58">
        <v>0</v>
      </c>
      <c r="G634" s="59">
        <f t="shared" si="18"/>
        <v>16696.641</v>
      </c>
      <c r="H634" s="59">
        <f t="shared" si="19"/>
        <v>0</v>
      </c>
      <c r="I634" s="60">
        <v>0</v>
      </c>
    </row>
    <row r="635" spans="1:9" x14ac:dyDescent="0.25">
      <c r="A635" s="57">
        <v>151</v>
      </c>
      <c r="B635" s="58">
        <f>PRRAS!C647</f>
        <v>634</v>
      </c>
      <c r="C635" s="58">
        <f>PRRAS!D647</f>
        <v>0</v>
      </c>
      <c r="D635" s="58">
        <f>PRRAS!E647</f>
        <v>5344</v>
      </c>
      <c r="E635" s="58">
        <v>0</v>
      </c>
      <c r="F635" s="58">
        <v>0</v>
      </c>
      <c r="G635" s="59">
        <f t="shared" si="18"/>
        <v>6776.192</v>
      </c>
      <c r="H635" s="59">
        <f t="shared" si="19"/>
        <v>0</v>
      </c>
      <c r="I635" s="60">
        <v>0</v>
      </c>
    </row>
    <row r="636" spans="1:9" x14ac:dyDescent="0.25">
      <c r="A636" s="57">
        <v>151</v>
      </c>
      <c r="B636" s="58">
        <f>PRRAS!C648</f>
        <v>635</v>
      </c>
      <c r="C636" s="58">
        <f>PRRAS!D648</f>
        <v>0</v>
      </c>
      <c r="D636" s="58">
        <f>PRRAS!E648</f>
        <v>140539</v>
      </c>
      <c r="E636" s="58">
        <v>0</v>
      </c>
      <c r="F636" s="58">
        <v>0</v>
      </c>
      <c r="G636" s="59">
        <f t="shared" si="18"/>
        <v>178484.53</v>
      </c>
      <c r="H636" s="59">
        <f t="shared" si="19"/>
        <v>0</v>
      </c>
      <c r="I636" s="60">
        <v>0</v>
      </c>
    </row>
    <row r="637" spans="1:9" x14ac:dyDescent="0.25">
      <c r="A637" s="57">
        <v>151</v>
      </c>
      <c r="B637" s="58">
        <f>PRRAS!C649</f>
        <v>636</v>
      </c>
      <c r="C637" s="58">
        <f>PRRAS!D649</f>
        <v>5344</v>
      </c>
      <c r="D637" s="58">
        <f>PRRAS!E649</f>
        <v>0</v>
      </c>
      <c r="E637" s="58">
        <v>0</v>
      </c>
      <c r="F637" s="58">
        <v>0</v>
      </c>
      <c r="G637" s="59">
        <f t="shared" si="18"/>
        <v>3398.7840000000001</v>
      </c>
      <c r="H637" s="59">
        <f t="shared" si="19"/>
        <v>0</v>
      </c>
      <c r="I637" s="60">
        <v>0</v>
      </c>
    </row>
    <row r="638" spans="1:9" x14ac:dyDescent="0.25">
      <c r="A638" s="57">
        <v>151</v>
      </c>
      <c r="B638" s="58">
        <f>PRRAS!C650</f>
        <v>637</v>
      </c>
      <c r="C638" s="58">
        <f>PRRAS!D650</f>
        <v>279813</v>
      </c>
      <c r="D638" s="58">
        <f>PRRAS!E650</f>
        <v>228110</v>
      </c>
      <c r="E638" s="58">
        <v>0</v>
      </c>
      <c r="F638" s="58">
        <v>0</v>
      </c>
      <c r="G638" s="59">
        <f t="shared" si="18"/>
        <v>468853.02100000001</v>
      </c>
      <c r="H638" s="59">
        <f t="shared" si="19"/>
        <v>0</v>
      </c>
      <c r="I638" s="60">
        <v>0</v>
      </c>
    </row>
    <row r="639" spans="1:9" x14ac:dyDescent="0.25">
      <c r="A639" s="57">
        <v>151</v>
      </c>
      <c r="B639" s="58">
        <f>PRRAS!C652</f>
        <v>638</v>
      </c>
      <c r="C639" s="58">
        <f>PRRAS!D652</f>
        <v>87986</v>
      </c>
      <c r="D639" s="58">
        <f>PRRAS!E652</f>
        <v>89036</v>
      </c>
      <c r="E639" s="58">
        <v>0</v>
      </c>
      <c r="F639" s="58">
        <v>0</v>
      </c>
      <c r="G639" s="59">
        <f t="shared" si="18"/>
        <v>169745.00400000002</v>
      </c>
      <c r="H639" s="59">
        <f t="shared" si="19"/>
        <v>0</v>
      </c>
      <c r="I639" s="60">
        <v>0</v>
      </c>
    </row>
    <row r="640" spans="1:9" x14ac:dyDescent="0.25">
      <c r="A640" s="57">
        <v>151</v>
      </c>
      <c r="B640" s="58">
        <f>PRRAS!C653</f>
        <v>639</v>
      </c>
      <c r="C640" s="58">
        <f>PRRAS!D653</f>
        <v>237327</v>
      </c>
      <c r="D640" s="58">
        <f>PRRAS!E653</f>
        <v>437544</v>
      </c>
      <c r="E640" s="58">
        <v>0</v>
      </c>
      <c r="F640" s="58">
        <v>0</v>
      </c>
      <c r="G640" s="59">
        <f t="shared" si="18"/>
        <v>710833.18500000006</v>
      </c>
      <c r="H640" s="59">
        <f t="shared" si="19"/>
        <v>0</v>
      </c>
      <c r="I640" s="60">
        <v>0</v>
      </c>
    </row>
    <row r="641" spans="1:9" x14ac:dyDescent="0.25">
      <c r="A641" s="57">
        <v>151</v>
      </c>
      <c r="B641" s="58">
        <f>PRRAS!C654</f>
        <v>640</v>
      </c>
      <c r="C641" s="58">
        <f>PRRAS!D654</f>
        <v>236277</v>
      </c>
      <c r="D641" s="58">
        <f>PRRAS!E654</f>
        <v>296769</v>
      </c>
      <c r="E641" s="58">
        <v>0</v>
      </c>
      <c r="F641" s="58">
        <v>0</v>
      </c>
      <c r="G641" s="59">
        <f t="shared" si="18"/>
        <v>531081.6</v>
      </c>
      <c r="H641" s="59">
        <f t="shared" si="19"/>
        <v>0</v>
      </c>
      <c r="I641" s="60">
        <v>0</v>
      </c>
    </row>
    <row r="642" spans="1:9" x14ac:dyDescent="0.25">
      <c r="A642" s="57">
        <v>151</v>
      </c>
      <c r="B642" s="58">
        <f>PRRAS!C655</f>
        <v>641</v>
      </c>
      <c r="C642" s="58">
        <f>PRRAS!D655</f>
        <v>89036</v>
      </c>
      <c r="D642" s="58">
        <f>PRRAS!E655</f>
        <v>229811</v>
      </c>
      <c r="E642" s="58">
        <v>0</v>
      </c>
      <c r="F642" s="58">
        <v>0</v>
      </c>
      <c r="G642" s="59">
        <f t="shared" ref="G642:G705" si="20">(B642/1000)*(C642*1+D642*2)</f>
        <v>351689.77799999999</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34</v>
      </c>
      <c r="D644" s="58">
        <f>PRRAS!E657</f>
        <v>35</v>
      </c>
      <c r="E644" s="58">
        <v>0</v>
      </c>
      <c r="F644" s="58">
        <v>0</v>
      </c>
      <c r="G644" s="59">
        <f t="shared" si="20"/>
        <v>66.872</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29</v>
      </c>
      <c r="D646" s="58">
        <f>PRRAS!E659</f>
        <v>30</v>
      </c>
      <c r="E646" s="58">
        <v>0</v>
      </c>
      <c r="F646" s="58">
        <v>0</v>
      </c>
      <c r="G646" s="59">
        <f t="shared" si="20"/>
        <v>57.405000000000001</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90804</v>
      </c>
      <c r="E659" s="58">
        <v>0</v>
      </c>
      <c r="F659" s="58">
        <v>0</v>
      </c>
      <c r="G659" s="59">
        <f t="shared" si="20"/>
        <v>119498.064</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3331462</v>
      </c>
      <c r="D665" s="58">
        <f>PRRAS!E678</f>
        <v>3486450</v>
      </c>
      <c r="E665" s="58">
        <v>0</v>
      </c>
      <c r="F665" s="58">
        <v>0</v>
      </c>
      <c r="G665" s="59">
        <f t="shared" si="20"/>
        <v>6842096.3680000007</v>
      </c>
      <c r="H665" s="59">
        <f t="shared" si="21"/>
        <v>0</v>
      </c>
      <c r="I665" s="60">
        <v>0</v>
      </c>
    </row>
    <row r="666" spans="1:9" x14ac:dyDescent="0.25">
      <c r="A666" s="57">
        <v>151</v>
      </c>
      <c r="B666" s="58">
        <f>PRRAS!C679</f>
        <v>665</v>
      </c>
      <c r="C666" s="58">
        <f>PRRAS!D679</f>
        <v>20260</v>
      </c>
      <c r="D666" s="58">
        <f>PRRAS!E679</f>
        <v>70622</v>
      </c>
      <c r="E666" s="58">
        <v>0</v>
      </c>
      <c r="F666" s="58">
        <v>0</v>
      </c>
      <c r="G666" s="59">
        <f t="shared" si="20"/>
        <v>107400.16</v>
      </c>
      <c r="H666" s="59">
        <f t="shared" si="21"/>
        <v>0</v>
      </c>
      <c r="I666" s="60">
        <v>0</v>
      </c>
    </row>
    <row r="667" spans="1:9" x14ac:dyDescent="0.25">
      <c r="A667" s="57">
        <v>151</v>
      </c>
      <c r="B667" s="58">
        <f>PRRAS!C680</f>
        <v>666</v>
      </c>
      <c r="C667" s="58">
        <f>PRRAS!D680</f>
        <v>0</v>
      </c>
      <c r="D667" s="58">
        <f>PRRAS!E680</f>
        <v>41000</v>
      </c>
      <c r="E667" s="58">
        <v>0</v>
      </c>
      <c r="F667" s="58">
        <v>0</v>
      </c>
      <c r="G667" s="59">
        <f t="shared" si="20"/>
        <v>54612</v>
      </c>
      <c r="H667" s="59">
        <f t="shared" si="21"/>
        <v>0</v>
      </c>
      <c r="I667" s="60">
        <v>0</v>
      </c>
    </row>
    <row r="668" spans="1:9" x14ac:dyDescent="0.25">
      <c r="A668" s="57">
        <v>151</v>
      </c>
      <c r="B668" s="58">
        <f>PRRAS!C681</f>
        <v>667</v>
      </c>
      <c r="C668" s="58">
        <f>PRRAS!D681</f>
        <v>35677</v>
      </c>
      <c r="D668" s="58">
        <f>PRRAS!E681</f>
        <v>18150</v>
      </c>
      <c r="E668" s="58">
        <v>0</v>
      </c>
      <c r="F668" s="58">
        <v>0</v>
      </c>
      <c r="G668" s="59">
        <f t="shared" si="20"/>
        <v>48008.659</v>
      </c>
      <c r="H668" s="59">
        <f t="shared" si="21"/>
        <v>0</v>
      </c>
      <c r="I668" s="60">
        <v>0</v>
      </c>
    </row>
    <row r="669" spans="1:9" x14ac:dyDescent="0.25">
      <c r="A669" s="57">
        <v>151</v>
      </c>
      <c r="B669" s="58">
        <f>PRRAS!C682</f>
        <v>668</v>
      </c>
      <c r="C669" s="58">
        <f>PRRAS!D682</f>
        <v>0</v>
      </c>
      <c r="D669" s="58">
        <f>PRRAS!E682</f>
        <v>9893</v>
      </c>
      <c r="E669" s="58">
        <v>0</v>
      </c>
      <c r="F669" s="58">
        <v>0</v>
      </c>
      <c r="G669" s="59">
        <f t="shared" si="20"/>
        <v>13217.048000000001</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113695</v>
      </c>
      <c r="D685" s="58">
        <f>PRRAS!E698</f>
        <v>37633</v>
      </c>
      <c r="E685" s="58">
        <v>0</v>
      </c>
      <c r="F685" s="58">
        <v>0</v>
      </c>
      <c r="G685" s="59">
        <f t="shared" si="20"/>
        <v>129249.32400000001</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0</v>
      </c>
      <c r="E688" s="58">
        <v>0</v>
      </c>
      <c r="F688" s="58">
        <v>0</v>
      </c>
      <c r="G688" s="59">
        <f t="shared" si="20"/>
        <v>0</v>
      </c>
      <c r="H688" s="59">
        <f t="shared" si="21"/>
        <v>0</v>
      </c>
      <c r="I688" s="60">
        <v>0</v>
      </c>
    </row>
    <row r="689" spans="1:9" x14ac:dyDescent="0.25">
      <c r="A689" s="57">
        <v>151</v>
      </c>
      <c r="B689" s="58">
        <f>PRRAS!C702</f>
        <v>688</v>
      </c>
      <c r="C689" s="58">
        <f>PRRAS!D702</f>
        <v>0</v>
      </c>
      <c r="D689" s="58">
        <f>PRRAS!E702</f>
        <v>6967</v>
      </c>
      <c r="E689" s="58">
        <v>0</v>
      </c>
      <c r="F689" s="58">
        <v>0</v>
      </c>
      <c r="G689" s="59">
        <f t="shared" si="20"/>
        <v>9586.5919999999987</v>
      </c>
      <c r="H689" s="59">
        <f t="shared" si="21"/>
        <v>0</v>
      </c>
      <c r="I689" s="60">
        <v>0</v>
      </c>
    </row>
    <row r="690" spans="1:9" x14ac:dyDescent="0.25">
      <c r="A690" s="57">
        <v>151</v>
      </c>
      <c r="B690" s="58">
        <f>PRRAS!C703</f>
        <v>689</v>
      </c>
      <c r="C690" s="58">
        <f>PRRAS!D703</f>
        <v>116937</v>
      </c>
      <c r="D690" s="58">
        <f>PRRAS!E703</f>
        <v>116706</v>
      </c>
      <c r="E690" s="58">
        <v>0</v>
      </c>
      <c r="F690" s="58">
        <v>0</v>
      </c>
      <c r="G690" s="59">
        <f t="shared" si="20"/>
        <v>241390.46099999998</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7725</v>
      </c>
      <c r="D692" s="58">
        <f>PRRAS!E705</f>
        <v>6541</v>
      </c>
      <c r="E692" s="58">
        <v>0</v>
      </c>
      <c r="F692" s="58">
        <v>0</v>
      </c>
      <c r="G692" s="59">
        <f t="shared" si="20"/>
        <v>14377.636999999999</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0</v>
      </c>
      <c r="D694" s="58">
        <f>PRRAS!E707</f>
        <v>0</v>
      </c>
      <c r="E694" s="58">
        <v>0</v>
      </c>
      <c r="F694" s="58">
        <v>0</v>
      </c>
      <c r="G694" s="59">
        <f t="shared" si="20"/>
        <v>0</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16910002</v>
      </c>
      <c r="D977" s="63">
        <f>Bil!E12</f>
        <v>16791536</v>
      </c>
      <c r="E977" s="63">
        <v>0</v>
      </c>
      <c r="F977" s="63">
        <v>0</v>
      </c>
      <c r="G977" s="64">
        <f t="shared" ref="G977:G1040" si="32">B977/1000*C977+B977/500*D977</f>
        <v>50493.074000000001</v>
      </c>
      <c r="H977" s="64">
        <f t="shared" si="31"/>
        <v>0</v>
      </c>
      <c r="I977" s="65"/>
    </row>
    <row r="978" spans="1:9" x14ac:dyDescent="0.25">
      <c r="A978" s="57">
        <v>152</v>
      </c>
      <c r="B978" s="58">
        <f>Bil!C13</f>
        <v>2</v>
      </c>
      <c r="C978" s="58">
        <f>Bil!D13</f>
        <v>16540061</v>
      </c>
      <c r="D978" s="58">
        <f>Bil!E13</f>
        <v>16273913</v>
      </c>
      <c r="E978" s="58">
        <v>0</v>
      </c>
      <c r="F978" s="58">
        <v>0</v>
      </c>
      <c r="G978" s="59">
        <f t="shared" si="32"/>
        <v>98175.774000000005</v>
      </c>
      <c r="H978" s="59">
        <f t="shared" si="31"/>
        <v>0</v>
      </c>
      <c r="I978" s="60"/>
    </row>
    <row r="979" spans="1:9" x14ac:dyDescent="0.25">
      <c r="A979" s="57">
        <v>152</v>
      </c>
      <c r="B979" s="58">
        <f>Bil!C14</f>
        <v>3</v>
      </c>
      <c r="C979" s="58">
        <f>Bil!D14</f>
        <v>96162</v>
      </c>
      <c r="D979" s="58">
        <f>Bil!E14</f>
        <v>114370</v>
      </c>
      <c r="E979" s="58">
        <v>0</v>
      </c>
      <c r="F979" s="58">
        <v>0</v>
      </c>
      <c r="G979" s="59">
        <f t="shared" si="32"/>
        <v>974.70600000000002</v>
      </c>
      <c r="H979" s="59">
        <f t="shared" si="31"/>
        <v>0</v>
      </c>
      <c r="I979" s="60"/>
    </row>
    <row r="980" spans="1:9" x14ac:dyDescent="0.25">
      <c r="A980" s="57">
        <v>152</v>
      </c>
      <c r="B980" s="58">
        <f>Bil!C15</f>
        <v>4</v>
      </c>
      <c r="C980" s="58">
        <f>Bil!D15</f>
        <v>11029</v>
      </c>
      <c r="D980" s="58">
        <f>Bil!E15</f>
        <v>11029</v>
      </c>
      <c r="E980" s="58">
        <v>0</v>
      </c>
      <c r="F980" s="58">
        <v>0</v>
      </c>
      <c r="G980" s="59">
        <f t="shared" si="32"/>
        <v>132.34800000000001</v>
      </c>
      <c r="H980" s="59">
        <f t="shared" si="31"/>
        <v>0</v>
      </c>
      <c r="I980" s="60"/>
    </row>
    <row r="981" spans="1:9" x14ac:dyDescent="0.25">
      <c r="A981" s="57">
        <v>152</v>
      </c>
      <c r="B981" s="58">
        <f>Bil!C16</f>
        <v>5</v>
      </c>
      <c r="C981" s="58">
        <f>Bil!D16</f>
        <v>137450</v>
      </c>
      <c r="D981" s="58">
        <f>Bil!E16</f>
        <v>137450</v>
      </c>
      <c r="E981" s="58">
        <v>0</v>
      </c>
      <c r="F981" s="58">
        <v>0</v>
      </c>
      <c r="G981" s="59">
        <f t="shared" si="32"/>
        <v>2061.75</v>
      </c>
      <c r="H981" s="59">
        <f t="shared" si="31"/>
        <v>0</v>
      </c>
      <c r="I981" s="60"/>
    </row>
    <row r="982" spans="1:9" x14ac:dyDescent="0.25">
      <c r="A982" s="57">
        <v>152</v>
      </c>
      <c r="B982" s="58">
        <f>Bil!C17</f>
        <v>6</v>
      </c>
      <c r="C982" s="58">
        <f>Bil!D17</f>
        <v>52317</v>
      </c>
      <c r="D982" s="58">
        <f>Bil!E17</f>
        <v>34109</v>
      </c>
      <c r="E982" s="58">
        <v>0</v>
      </c>
      <c r="F982" s="58">
        <v>0</v>
      </c>
      <c r="G982" s="59">
        <f t="shared" si="32"/>
        <v>723.21</v>
      </c>
      <c r="H982" s="59">
        <f t="shared" si="31"/>
        <v>0</v>
      </c>
      <c r="I982" s="60"/>
    </row>
    <row r="983" spans="1:9" x14ac:dyDescent="0.25">
      <c r="A983" s="57">
        <v>152</v>
      </c>
      <c r="B983" s="58">
        <f>Bil!C18</f>
        <v>7</v>
      </c>
      <c r="C983" s="58">
        <f>Bil!D18</f>
        <v>16443899</v>
      </c>
      <c r="D983" s="58">
        <f>Bil!E18</f>
        <v>16159543</v>
      </c>
      <c r="E983" s="58">
        <v>0</v>
      </c>
      <c r="F983" s="58">
        <v>0</v>
      </c>
      <c r="G983" s="59">
        <f t="shared" si="32"/>
        <v>341340.89500000002</v>
      </c>
      <c r="H983" s="59">
        <f t="shared" si="31"/>
        <v>0</v>
      </c>
      <c r="I983" s="60"/>
    </row>
    <row r="984" spans="1:9" x14ac:dyDescent="0.25">
      <c r="A984" s="57">
        <v>152</v>
      </c>
      <c r="B984" s="58">
        <f>Bil!C19</f>
        <v>8</v>
      </c>
      <c r="C984" s="58">
        <f>Bil!D19</f>
        <v>15956648</v>
      </c>
      <c r="D984" s="58">
        <f>Bil!E19</f>
        <v>15751875</v>
      </c>
      <c r="E984" s="58">
        <v>0</v>
      </c>
      <c r="F984" s="58">
        <v>0</v>
      </c>
      <c r="G984" s="59">
        <f t="shared" si="32"/>
        <v>379683.18400000001</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19120855</v>
      </c>
      <c r="D986" s="58">
        <f>Bil!E21</f>
        <v>19156104</v>
      </c>
      <c r="E986" s="58">
        <v>0</v>
      </c>
      <c r="F986" s="58">
        <v>0</v>
      </c>
      <c r="G986" s="59">
        <f t="shared" si="32"/>
        <v>574330.63</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106202</v>
      </c>
      <c r="D988" s="58">
        <f>Bil!E23</f>
        <v>106202</v>
      </c>
      <c r="E988" s="58">
        <v>0</v>
      </c>
      <c r="F988" s="58">
        <v>0</v>
      </c>
      <c r="G988" s="59">
        <f t="shared" si="32"/>
        <v>3823.2719999999999</v>
      </c>
      <c r="H988" s="59">
        <f t="shared" si="31"/>
        <v>0</v>
      </c>
      <c r="I988" s="60"/>
    </row>
    <row r="989" spans="1:9" x14ac:dyDescent="0.25">
      <c r="A989" s="57">
        <v>152</v>
      </c>
      <c r="B989" s="58">
        <f>Bil!C24</f>
        <v>13</v>
      </c>
      <c r="C989" s="58">
        <f>Bil!D24</f>
        <v>3270409</v>
      </c>
      <c r="D989" s="58">
        <f>Bil!E24</f>
        <v>3510431</v>
      </c>
      <c r="E989" s="58">
        <v>0</v>
      </c>
      <c r="F989" s="58">
        <v>0</v>
      </c>
      <c r="G989" s="59">
        <f t="shared" si="32"/>
        <v>133786.52299999999</v>
      </c>
      <c r="H989" s="59">
        <f t="shared" si="31"/>
        <v>0</v>
      </c>
      <c r="I989" s="60"/>
    </row>
    <row r="990" spans="1:9" x14ac:dyDescent="0.25">
      <c r="A990" s="57">
        <v>152</v>
      </c>
      <c r="B990" s="58">
        <f>Bil!C25</f>
        <v>14</v>
      </c>
      <c r="C990" s="58">
        <f>Bil!D25</f>
        <v>309749</v>
      </c>
      <c r="D990" s="58">
        <f>Bil!E25</f>
        <v>222507</v>
      </c>
      <c r="E990" s="58">
        <v>0</v>
      </c>
      <c r="F990" s="58">
        <v>0</v>
      </c>
      <c r="G990" s="59">
        <f t="shared" si="32"/>
        <v>10566.682000000001</v>
      </c>
      <c r="H990" s="59">
        <f t="shared" si="31"/>
        <v>0</v>
      </c>
      <c r="I990" s="60"/>
    </row>
    <row r="991" spans="1:9" x14ac:dyDescent="0.25">
      <c r="A991" s="57">
        <v>152</v>
      </c>
      <c r="B991" s="58">
        <f>Bil!C26</f>
        <v>15</v>
      </c>
      <c r="C991" s="58">
        <f>Bil!D26</f>
        <v>693990</v>
      </c>
      <c r="D991" s="58">
        <f>Bil!E26</f>
        <v>748397</v>
      </c>
      <c r="E991" s="58">
        <v>0</v>
      </c>
      <c r="F991" s="58">
        <v>0</v>
      </c>
      <c r="G991" s="59">
        <f t="shared" si="32"/>
        <v>32861.760000000002</v>
      </c>
      <c r="H991" s="59">
        <f t="shared" si="31"/>
        <v>0</v>
      </c>
      <c r="I991" s="60"/>
    </row>
    <row r="992" spans="1:9" x14ac:dyDescent="0.25">
      <c r="A992" s="57">
        <v>152</v>
      </c>
      <c r="B992" s="58">
        <f>Bil!C27</f>
        <v>16</v>
      </c>
      <c r="C992" s="58">
        <f>Bil!D27</f>
        <v>0</v>
      </c>
      <c r="D992" s="58">
        <f>Bil!E27</f>
        <v>0</v>
      </c>
      <c r="E992" s="58">
        <v>0</v>
      </c>
      <c r="F992" s="58">
        <v>0</v>
      </c>
      <c r="G992" s="59">
        <f t="shared" si="32"/>
        <v>0</v>
      </c>
      <c r="H992" s="59">
        <f t="shared" si="31"/>
        <v>0</v>
      </c>
      <c r="I992" s="60"/>
    </row>
    <row r="993" spans="1:9" x14ac:dyDescent="0.25">
      <c r="A993" s="57">
        <v>152</v>
      </c>
      <c r="B993" s="58">
        <f>Bil!C28</f>
        <v>17</v>
      </c>
      <c r="C993" s="58">
        <f>Bil!D28</f>
        <v>627092</v>
      </c>
      <c r="D993" s="58">
        <f>Bil!E28</f>
        <v>627092</v>
      </c>
      <c r="E993" s="58">
        <v>0</v>
      </c>
      <c r="F993" s="58">
        <v>0</v>
      </c>
      <c r="G993" s="59">
        <f t="shared" si="32"/>
        <v>31981.692000000003</v>
      </c>
      <c r="H993" s="59">
        <f t="shared" si="31"/>
        <v>0</v>
      </c>
      <c r="I993" s="60"/>
    </row>
    <row r="994" spans="1:9" x14ac:dyDescent="0.25">
      <c r="A994" s="57">
        <v>152</v>
      </c>
      <c r="B994" s="58">
        <f>Bil!C29</f>
        <v>18</v>
      </c>
      <c r="C994" s="58">
        <f>Bil!D29</f>
        <v>15367</v>
      </c>
      <c r="D994" s="58">
        <f>Bil!E29</f>
        <v>15367</v>
      </c>
      <c r="E994" s="58">
        <v>0</v>
      </c>
      <c r="F994" s="58">
        <v>0</v>
      </c>
      <c r="G994" s="59">
        <f t="shared" si="32"/>
        <v>829.81799999999998</v>
      </c>
      <c r="H994" s="59">
        <f t="shared" si="31"/>
        <v>0</v>
      </c>
      <c r="I994" s="60"/>
    </row>
    <row r="995" spans="1:9" x14ac:dyDescent="0.25">
      <c r="A995" s="57">
        <v>152</v>
      </c>
      <c r="B995" s="58">
        <f>Bil!C30</f>
        <v>19</v>
      </c>
      <c r="C995" s="58">
        <f>Bil!D30</f>
        <v>326378</v>
      </c>
      <c r="D995" s="58">
        <f>Bil!E30</f>
        <v>336003</v>
      </c>
      <c r="E995" s="58">
        <v>0</v>
      </c>
      <c r="F995" s="58">
        <v>0</v>
      </c>
      <c r="G995" s="59">
        <f t="shared" si="32"/>
        <v>18969.295999999998</v>
      </c>
      <c r="H995" s="59">
        <f t="shared" si="31"/>
        <v>0</v>
      </c>
      <c r="I995" s="60"/>
    </row>
    <row r="996" spans="1:9" x14ac:dyDescent="0.25">
      <c r="A996" s="57">
        <v>152</v>
      </c>
      <c r="B996" s="58">
        <f>Bil!C31</f>
        <v>20</v>
      </c>
      <c r="C996" s="58">
        <f>Bil!D31</f>
        <v>1034604</v>
      </c>
      <c r="D996" s="58">
        <f>Bil!E31</f>
        <v>1034604</v>
      </c>
      <c r="E996" s="58">
        <v>0</v>
      </c>
      <c r="F996" s="58">
        <v>0</v>
      </c>
      <c r="G996" s="59">
        <f t="shared" si="32"/>
        <v>62076.240000000005</v>
      </c>
      <c r="H996" s="59">
        <f t="shared" si="31"/>
        <v>0</v>
      </c>
      <c r="I996" s="60"/>
    </row>
    <row r="997" spans="1:9" x14ac:dyDescent="0.25">
      <c r="A997" s="57">
        <v>152</v>
      </c>
      <c r="B997" s="58">
        <f>Bil!C32</f>
        <v>21</v>
      </c>
      <c r="C997" s="58">
        <f>Bil!D32</f>
        <v>173943</v>
      </c>
      <c r="D997" s="58">
        <f>Bil!E32</f>
        <v>219893</v>
      </c>
      <c r="E997" s="58">
        <v>0</v>
      </c>
      <c r="F997" s="58">
        <v>0</v>
      </c>
      <c r="G997" s="59">
        <f t="shared" si="32"/>
        <v>12888.309000000001</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2561625</v>
      </c>
      <c r="D999" s="58">
        <f>Bil!E34</f>
        <v>2758849</v>
      </c>
      <c r="E999" s="58">
        <v>0</v>
      </c>
      <c r="F999" s="58">
        <v>0</v>
      </c>
      <c r="G999" s="59">
        <f t="shared" si="32"/>
        <v>185824.429</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177502</v>
      </c>
      <c r="D1006" s="58">
        <f>Bil!E41</f>
        <v>185161</v>
      </c>
      <c r="E1006" s="58">
        <v>0</v>
      </c>
      <c r="F1006" s="58">
        <v>0</v>
      </c>
      <c r="G1006" s="59">
        <f t="shared" si="32"/>
        <v>16434.72</v>
      </c>
      <c r="H1006" s="59">
        <f t="shared" si="31"/>
        <v>0</v>
      </c>
      <c r="I1006" s="60"/>
    </row>
    <row r="1007" spans="1:9" x14ac:dyDescent="0.25">
      <c r="A1007" s="57">
        <v>152</v>
      </c>
      <c r="B1007" s="58">
        <f>Bil!C42</f>
        <v>31</v>
      </c>
      <c r="C1007" s="58">
        <f>Bil!D42</f>
        <v>177502</v>
      </c>
      <c r="D1007" s="58">
        <f>Bil!E42</f>
        <v>185161</v>
      </c>
      <c r="E1007" s="58">
        <v>0</v>
      </c>
      <c r="F1007" s="58">
        <v>0</v>
      </c>
      <c r="G1007" s="59">
        <f t="shared" si="32"/>
        <v>16982.544000000002</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161483</v>
      </c>
      <c r="D1025" s="58">
        <f>Bil!E60</f>
        <v>173571</v>
      </c>
      <c r="E1025" s="58">
        <v>0</v>
      </c>
      <c r="F1025" s="58">
        <v>0</v>
      </c>
      <c r="G1025" s="59">
        <f t="shared" si="32"/>
        <v>24922.625000000004</v>
      </c>
      <c r="H1025" s="59">
        <f t="shared" si="31"/>
        <v>0</v>
      </c>
      <c r="I1025" s="60"/>
    </row>
    <row r="1026" spans="1:9" x14ac:dyDescent="0.25">
      <c r="A1026" s="57">
        <v>152</v>
      </c>
      <c r="B1026" s="58">
        <f>Bil!C61</f>
        <v>50</v>
      </c>
      <c r="C1026" s="58">
        <f>Bil!D61</f>
        <v>161483</v>
      </c>
      <c r="D1026" s="58">
        <f>Bil!E61</f>
        <v>173571</v>
      </c>
      <c r="E1026" s="58">
        <v>0</v>
      </c>
      <c r="F1026" s="58">
        <v>0</v>
      </c>
      <c r="G1026" s="59">
        <f t="shared" si="32"/>
        <v>25431.250000000004</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369941</v>
      </c>
      <c r="D1039" s="58">
        <f>Bil!E74</f>
        <v>517623</v>
      </c>
      <c r="E1039" s="58">
        <v>0</v>
      </c>
      <c r="F1039" s="58">
        <v>0</v>
      </c>
      <c r="G1039" s="59">
        <f t="shared" si="32"/>
        <v>88526.781000000003</v>
      </c>
      <c r="H1039" s="59">
        <f t="shared" si="33"/>
        <v>0</v>
      </c>
      <c r="I1039" s="60"/>
    </row>
    <row r="1040" spans="1:9" x14ac:dyDescent="0.25">
      <c r="A1040" s="57">
        <v>152</v>
      </c>
      <c r="B1040" s="58">
        <f>Bil!C75</f>
        <v>64</v>
      </c>
      <c r="C1040" s="58">
        <f>Bil!D75</f>
        <v>89036</v>
      </c>
      <c r="D1040" s="58">
        <f>Bil!E75</f>
        <v>229811</v>
      </c>
      <c r="E1040" s="58">
        <v>0</v>
      </c>
      <c r="F1040" s="58">
        <v>0</v>
      </c>
      <c r="G1040" s="59">
        <f t="shared" si="32"/>
        <v>35114.112000000001</v>
      </c>
      <c r="H1040" s="59">
        <f t="shared" si="33"/>
        <v>0</v>
      </c>
      <c r="I1040" s="60"/>
    </row>
    <row r="1041" spans="1:9" x14ac:dyDescent="0.25">
      <c r="A1041" s="57">
        <v>152</v>
      </c>
      <c r="B1041" s="58">
        <f>Bil!C76</f>
        <v>65</v>
      </c>
      <c r="C1041" s="58">
        <f>Bil!D76</f>
        <v>89036</v>
      </c>
      <c r="D1041" s="58">
        <f>Bil!E76</f>
        <v>229583</v>
      </c>
      <c r="E1041" s="58">
        <v>0</v>
      </c>
      <c r="F1041" s="58">
        <v>0</v>
      </c>
      <c r="G1041" s="59">
        <f t="shared" ref="G1041:G1104" si="34">B1041/1000*C1041+B1041/500*D1041</f>
        <v>35633.130000000005</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89036</v>
      </c>
      <c r="D1043" s="58">
        <f>Bil!E78</f>
        <v>229583</v>
      </c>
      <c r="E1043" s="58">
        <v>0</v>
      </c>
      <c r="F1043" s="58">
        <v>0</v>
      </c>
      <c r="G1043" s="59">
        <f t="shared" si="34"/>
        <v>36729.534</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0</v>
      </c>
      <c r="D1047" s="58">
        <f>Bil!E82</f>
        <v>228</v>
      </c>
      <c r="E1047" s="58">
        <v>0</v>
      </c>
      <c r="F1047" s="58">
        <v>0</v>
      </c>
      <c r="G1047" s="59">
        <f t="shared" si="34"/>
        <v>32.375999999999998</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1092</v>
      </c>
      <c r="D1049" s="58">
        <f>Bil!E84</f>
        <v>5702</v>
      </c>
      <c r="E1049" s="58">
        <v>0</v>
      </c>
      <c r="F1049" s="58">
        <v>0</v>
      </c>
      <c r="G1049" s="59">
        <f t="shared" si="34"/>
        <v>912.20799999999997</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1092</v>
      </c>
      <c r="D1056" s="58">
        <f>Bil!E91</f>
        <v>5702</v>
      </c>
      <c r="E1056" s="58">
        <v>0</v>
      </c>
      <c r="F1056" s="58">
        <v>0</v>
      </c>
      <c r="G1056" s="59">
        <f t="shared" si="34"/>
        <v>999.68000000000006</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279813</v>
      </c>
      <c r="D1134" s="58">
        <f>Bil!E169</f>
        <v>282110</v>
      </c>
      <c r="E1134" s="58">
        <v>0</v>
      </c>
      <c r="F1134" s="58">
        <v>0</v>
      </c>
      <c r="G1134" s="59">
        <f t="shared" si="36"/>
        <v>133357.21399999998</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279813</v>
      </c>
      <c r="D1137" s="58">
        <f>Bil!E172</f>
        <v>282110</v>
      </c>
      <c r="E1137" s="58">
        <v>0</v>
      </c>
      <c r="F1137" s="58">
        <v>0</v>
      </c>
      <c r="G1137" s="59">
        <f t="shared" si="36"/>
        <v>135889.31299999999</v>
      </c>
      <c r="H1137" s="59">
        <f t="shared" si="35"/>
        <v>0</v>
      </c>
      <c r="I1137" s="60"/>
    </row>
    <row r="1138" spans="1:9" x14ac:dyDescent="0.25">
      <c r="A1138" s="57">
        <v>152</v>
      </c>
      <c r="B1138" s="58">
        <f>Bil!C173</f>
        <v>162</v>
      </c>
      <c r="C1138" s="58">
        <f>Bil!D173</f>
        <v>16910001</v>
      </c>
      <c r="D1138" s="58">
        <f>Bil!E173</f>
        <v>16791536</v>
      </c>
      <c r="E1138" s="58">
        <v>0</v>
      </c>
      <c r="F1138" s="58">
        <v>0</v>
      </c>
      <c r="G1138" s="59">
        <f t="shared" si="36"/>
        <v>8179877.8259999994</v>
      </c>
      <c r="H1138" s="59">
        <f t="shared" si="35"/>
        <v>0</v>
      </c>
      <c r="I1138" s="60"/>
    </row>
    <row r="1139" spans="1:9" x14ac:dyDescent="0.25">
      <c r="A1139" s="57">
        <v>152</v>
      </c>
      <c r="B1139" s="58">
        <f>Bil!C174</f>
        <v>163</v>
      </c>
      <c r="C1139" s="58">
        <f>Bil!D174</f>
        <v>375284</v>
      </c>
      <c r="D1139" s="58">
        <f>Bil!E174</f>
        <v>377084</v>
      </c>
      <c r="E1139" s="58">
        <v>0</v>
      </c>
      <c r="F1139" s="58">
        <v>0</v>
      </c>
      <c r="G1139" s="59">
        <f t="shared" si="36"/>
        <v>184100.67600000001</v>
      </c>
      <c r="H1139" s="59">
        <f t="shared" si="35"/>
        <v>0</v>
      </c>
      <c r="I1139" s="60"/>
    </row>
    <row r="1140" spans="1:9" x14ac:dyDescent="0.25">
      <c r="A1140" s="57">
        <v>152</v>
      </c>
      <c r="B1140" s="58">
        <f>Bil!C175</f>
        <v>164</v>
      </c>
      <c r="C1140" s="58">
        <f>Bil!D175</f>
        <v>365284</v>
      </c>
      <c r="D1140" s="58">
        <f>Bil!E175</f>
        <v>341834</v>
      </c>
      <c r="E1140" s="58">
        <v>0</v>
      </c>
      <c r="F1140" s="58">
        <v>0</v>
      </c>
      <c r="G1140" s="59">
        <f t="shared" si="36"/>
        <v>172028.12800000003</v>
      </c>
      <c r="H1140" s="59">
        <f t="shared" si="35"/>
        <v>0</v>
      </c>
      <c r="I1140" s="60"/>
    </row>
    <row r="1141" spans="1:9" x14ac:dyDescent="0.25">
      <c r="A1141" s="57">
        <v>152</v>
      </c>
      <c r="B1141" s="58">
        <f>Bil!C176</f>
        <v>165</v>
      </c>
      <c r="C1141" s="58">
        <f>Bil!D176</f>
        <v>268099</v>
      </c>
      <c r="D1141" s="58">
        <f>Bil!E176</f>
        <v>280237</v>
      </c>
      <c r="E1141" s="58">
        <v>0</v>
      </c>
      <c r="F1141" s="58">
        <v>0</v>
      </c>
      <c r="G1141" s="59">
        <f t="shared" si="36"/>
        <v>136714.54500000001</v>
      </c>
      <c r="H1141" s="59">
        <f t="shared" si="35"/>
        <v>0</v>
      </c>
      <c r="I1141" s="60"/>
    </row>
    <row r="1142" spans="1:9" x14ac:dyDescent="0.25">
      <c r="A1142" s="57">
        <v>152</v>
      </c>
      <c r="B1142" s="58">
        <f>Bil!C177</f>
        <v>166</v>
      </c>
      <c r="C1142" s="58">
        <f>Bil!D177</f>
        <v>96109</v>
      </c>
      <c r="D1142" s="58">
        <f>Bil!E177</f>
        <v>55900</v>
      </c>
      <c r="E1142" s="58">
        <v>0</v>
      </c>
      <c r="F1142" s="58">
        <v>0</v>
      </c>
      <c r="G1142" s="59">
        <f t="shared" si="36"/>
        <v>34512.894</v>
      </c>
      <c r="H1142" s="59">
        <f t="shared" si="35"/>
        <v>0</v>
      </c>
      <c r="I1142" s="60"/>
    </row>
    <row r="1143" spans="1:9" x14ac:dyDescent="0.25">
      <c r="A1143" s="57">
        <v>152</v>
      </c>
      <c r="B1143" s="58">
        <f>Bil!C178</f>
        <v>167</v>
      </c>
      <c r="C1143" s="58">
        <f>Bil!D178</f>
        <v>363</v>
      </c>
      <c r="D1143" s="58">
        <f>Bil!E178</f>
        <v>357</v>
      </c>
      <c r="E1143" s="58">
        <v>0</v>
      </c>
      <c r="F1143" s="58">
        <v>0</v>
      </c>
      <c r="G1143" s="59">
        <f t="shared" si="36"/>
        <v>179.85900000000001</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363</v>
      </c>
      <c r="D1146" s="58">
        <f>Bil!E181</f>
        <v>357</v>
      </c>
      <c r="E1146" s="58">
        <v>0</v>
      </c>
      <c r="F1146" s="58">
        <v>0</v>
      </c>
      <c r="G1146" s="59">
        <f t="shared" si="36"/>
        <v>183.09000000000003</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713</v>
      </c>
      <c r="D1150" s="58">
        <f>Bil!E185</f>
        <v>5340</v>
      </c>
      <c r="E1150" s="58">
        <v>0</v>
      </c>
      <c r="F1150" s="58">
        <v>0</v>
      </c>
      <c r="G1150" s="59">
        <f t="shared" si="36"/>
        <v>1982.3819999999998</v>
      </c>
      <c r="H1150" s="59">
        <f t="shared" si="35"/>
        <v>0</v>
      </c>
      <c r="I1150" s="60"/>
    </row>
    <row r="1151" spans="1:9" x14ac:dyDescent="0.25">
      <c r="A1151" s="57">
        <v>152</v>
      </c>
      <c r="B1151" s="58">
        <f>Bil!C186</f>
        <v>175</v>
      </c>
      <c r="C1151" s="58">
        <f>Bil!D186</f>
        <v>10000</v>
      </c>
      <c r="D1151" s="58">
        <f>Bil!E186</f>
        <v>35250</v>
      </c>
      <c r="E1151" s="58">
        <v>0</v>
      </c>
      <c r="F1151" s="58">
        <v>0</v>
      </c>
      <c r="G1151" s="59">
        <f t="shared" si="36"/>
        <v>14087.5</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16534717</v>
      </c>
      <c r="D1199" s="58">
        <f>Bil!E234</f>
        <v>16414452</v>
      </c>
      <c r="E1199" s="58">
        <v>0</v>
      </c>
      <c r="F1199" s="58">
        <v>0</v>
      </c>
      <c r="G1199" s="59">
        <f t="shared" si="38"/>
        <v>11008087.483000001</v>
      </c>
      <c r="H1199" s="59">
        <f t="shared" si="37"/>
        <v>0</v>
      </c>
      <c r="I1199" s="60"/>
    </row>
    <row r="1200" spans="1:9" x14ac:dyDescent="0.25">
      <c r="A1200" s="57">
        <v>152</v>
      </c>
      <c r="B1200" s="58">
        <f>Bil!C235</f>
        <v>224</v>
      </c>
      <c r="C1200" s="58">
        <f>Bil!D235</f>
        <v>16540061</v>
      </c>
      <c r="D1200" s="58">
        <f>Bil!E235</f>
        <v>16273913</v>
      </c>
      <c r="E1200" s="58">
        <v>0</v>
      </c>
      <c r="F1200" s="58">
        <v>0</v>
      </c>
      <c r="G1200" s="59">
        <f t="shared" si="38"/>
        <v>10995686.688000001</v>
      </c>
      <c r="H1200" s="59">
        <f t="shared" si="37"/>
        <v>0</v>
      </c>
      <c r="I1200" s="60"/>
    </row>
    <row r="1201" spans="1:9" x14ac:dyDescent="0.25">
      <c r="A1201" s="57">
        <v>152</v>
      </c>
      <c r="B1201" s="58">
        <f>Bil!C236</f>
        <v>225</v>
      </c>
      <c r="C1201" s="58">
        <f>Bil!D236</f>
        <v>16540061</v>
      </c>
      <c r="D1201" s="58">
        <f>Bil!E236</f>
        <v>16273913</v>
      </c>
      <c r="E1201" s="58">
        <v>0</v>
      </c>
      <c r="F1201" s="58">
        <v>0</v>
      </c>
      <c r="G1201" s="59">
        <f t="shared" si="38"/>
        <v>11044774.575000001</v>
      </c>
      <c r="H1201" s="59">
        <f t="shared" si="37"/>
        <v>0</v>
      </c>
      <c r="I1201" s="60"/>
    </row>
    <row r="1202" spans="1:9" x14ac:dyDescent="0.25">
      <c r="A1202" s="57">
        <v>152</v>
      </c>
      <c r="B1202" s="58">
        <f>Bil!C237</f>
        <v>226</v>
      </c>
      <c r="C1202" s="58">
        <f>Bil!D237</f>
        <v>16402611</v>
      </c>
      <c r="D1202" s="58">
        <f>Bil!E237</f>
        <v>16136463</v>
      </c>
      <c r="E1202" s="58">
        <v>0</v>
      </c>
      <c r="F1202" s="58">
        <v>0</v>
      </c>
      <c r="G1202" s="59">
        <f t="shared" si="38"/>
        <v>11000671.362</v>
      </c>
      <c r="H1202" s="59">
        <f t="shared" si="37"/>
        <v>0</v>
      </c>
      <c r="I1202" s="60"/>
    </row>
    <row r="1203" spans="1:9" x14ac:dyDescent="0.25">
      <c r="A1203" s="57">
        <v>152</v>
      </c>
      <c r="B1203" s="58">
        <f>Bil!C238</f>
        <v>227</v>
      </c>
      <c r="C1203" s="58">
        <f>Bil!D238</f>
        <v>137450</v>
      </c>
      <c r="D1203" s="58">
        <f>Bil!E238</f>
        <v>137450</v>
      </c>
      <c r="E1203" s="58">
        <v>0</v>
      </c>
      <c r="F1203" s="58">
        <v>0</v>
      </c>
      <c r="G1203" s="59">
        <f t="shared" si="38"/>
        <v>93603.450000000012</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0</v>
      </c>
      <c r="D1208" s="58">
        <f>Bil!E243</f>
        <v>140539</v>
      </c>
      <c r="E1208" s="58">
        <v>0</v>
      </c>
      <c r="F1208" s="58">
        <v>0</v>
      </c>
      <c r="G1208" s="59">
        <f t="shared" si="38"/>
        <v>65210.096000000005</v>
      </c>
      <c r="H1208" s="59">
        <f t="shared" si="37"/>
        <v>0</v>
      </c>
      <c r="I1208" s="60"/>
    </row>
    <row r="1209" spans="1:9" x14ac:dyDescent="0.25">
      <c r="A1209" s="57">
        <v>152</v>
      </c>
      <c r="B1209" s="58">
        <f>Bil!C244</f>
        <v>233</v>
      </c>
      <c r="C1209" s="58">
        <f>Bil!D244</f>
        <v>0</v>
      </c>
      <c r="D1209" s="58">
        <f>Bil!E244</f>
        <v>140539</v>
      </c>
      <c r="E1209" s="58">
        <v>0</v>
      </c>
      <c r="F1209" s="58">
        <v>0</v>
      </c>
      <c r="G1209" s="59">
        <f t="shared" si="38"/>
        <v>65491.174000000006</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5344</v>
      </c>
      <c r="D1212" s="58">
        <f>Bil!E247</f>
        <v>0</v>
      </c>
      <c r="E1212" s="58">
        <v>0</v>
      </c>
      <c r="F1212" s="58">
        <v>0</v>
      </c>
      <c r="G1212" s="59">
        <f t="shared" si="38"/>
        <v>1261.184</v>
      </c>
      <c r="H1212" s="59">
        <f t="shared" si="37"/>
        <v>0</v>
      </c>
      <c r="I1212" s="60"/>
    </row>
    <row r="1213" spans="1:9" x14ac:dyDescent="0.25">
      <c r="A1213" s="57">
        <v>152</v>
      </c>
      <c r="B1213" s="58">
        <f>Bil!C248</f>
        <v>237</v>
      </c>
      <c r="C1213" s="58">
        <f>Bil!D248</f>
        <v>5344</v>
      </c>
      <c r="D1213" s="58">
        <f>Bil!E248</f>
        <v>0</v>
      </c>
      <c r="E1213" s="58">
        <v>0</v>
      </c>
      <c r="F1213" s="58">
        <v>0</v>
      </c>
      <c r="G1213" s="59">
        <f t="shared" si="38"/>
        <v>1266.528</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0</v>
      </c>
      <c r="E1216" s="58">
        <v>0</v>
      </c>
      <c r="F1216" s="58">
        <v>0</v>
      </c>
      <c r="G1216" s="59">
        <f t="shared" si="38"/>
        <v>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365284</v>
      </c>
      <c r="D1252" s="58">
        <f>Bil!E288</f>
        <v>341834</v>
      </c>
      <c r="E1252" s="58">
        <v>0</v>
      </c>
      <c r="F1252" s="58">
        <v>0</v>
      </c>
      <c r="G1252" s="59">
        <f t="shared" si="40"/>
        <v>289510.75200000004</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10000</v>
      </c>
      <c r="D1254" s="58">
        <f>Bil!E290</f>
        <v>35250</v>
      </c>
      <c r="E1254" s="58">
        <v>0</v>
      </c>
      <c r="F1254" s="58">
        <v>0</v>
      </c>
      <c r="G1254" s="59">
        <f t="shared" si="40"/>
        <v>22379</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4015408</v>
      </c>
      <c r="D1396" s="58">
        <f>RasF!E121</f>
        <v>4328839</v>
      </c>
      <c r="E1396" s="58">
        <v>0</v>
      </c>
      <c r="F1396" s="58">
        <v>0</v>
      </c>
      <c r="G1396" s="59">
        <f t="shared" si="44"/>
        <v>1394039.46</v>
      </c>
      <c r="H1396" s="59">
        <f t="shared" si="43"/>
        <v>0</v>
      </c>
      <c r="I1396" s="60"/>
    </row>
    <row r="1397" spans="1:9" x14ac:dyDescent="0.25">
      <c r="A1397" s="57">
        <v>154</v>
      </c>
      <c r="B1397" s="58">
        <f>RasF!C122</f>
        <v>111</v>
      </c>
      <c r="C1397" s="58">
        <f>RasF!D122</f>
        <v>3907605</v>
      </c>
      <c r="D1397" s="58">
        <f>RasF!E122</f>
        <v>4195889</v>
      </c>
      <c r="E1397" s="58">
        <v>0</v>
      </c>
      <c r="F1397" s="58">
        <v>0</v>
      </c>
      <c r="G1397" s="59">
        <f t="shared" si="44"/>
        <v>1365231.513</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3907605</v>
      </c>
      <c r="D1399" s="58">
        <f>RasF!E124</f>
        <v>4195889</v>
      </c>
      <c r="E1399" s="58">
        <v>0</v>
      </c>
      <c r="F1399" s="58">
        <v>0</v>
      </c>
      <c r="G1399" s="59">
        <f t="shared" si="44"/>
        <v>1389830.2790000001</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107803</v>
      </c>
      <c r="D1408" s="58">
        <f>RasF!E133</f>
        <v>132950</v>
      </c>
      <c r="E1408" s="58">
        <v>0</v>
      </c>
      <c r="F1408" s="58">
        <v>0</v>
      </c>
      <c r="G1408" s="59">
        <f t="shared" si="44"/>
        <v>45591.766000000003</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4015408</v>
      </c>
      <c r="D1423" s="67">
        <f>RasF!E148</f>
        <v>4328839</v>
      </c>
      <c r="E1423" s="67">
        <v>0</v>
      </c>
      <c r="F1423" s="67">
        <v>0</v>
      </c>
      <c r="G1423" s="68">
        <f t="shared" si="44"/>
        <v>1736212.7820000001</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375284</v>
      </c>
      <c r="D1468" s="70"/>
      <c r="E1468" s="70">
        <v>0</v>
      </c>
      <c r="F1468" s="70">
        <v>0</v>
      </c>
      <c r="G1468" s="64">
        <f t="shared" ref="G1468:G1499" si="51">B1468/1000*C1468</f>
        <v>375.28399999999999</v>
      </c>
      <c r="H1468" s="64">
        <f t="shared" ref="H1468:H1499" si="52">ABS(C1468-ROUND(C1468,0))</f>
        <v>0</v>
      </c>
      <c r="I1468" s="65"/>
    </row>
    <row r="1469" spans="1:9" x14ac:dyDescent="0.25">
      <c r="A1469" s="73">
        <v>159</v>
      </c>
      <c r="B1469" s="61">
        <f>Obv!C13</f>
        <v>2</v>
      </c>
      <c r="C1469" s="61">
        <f>Obv!D13</f>
        <v>4621492</v>
      </c>
      <c r="D1469" s="61">
        <v>0</v>
      </c>
      <c r="E1469" s="61">
        <v>0</v>
      </c>
      <c r="F1469" s="61">
        <v>0</v>
      </c>
      <c r="G1469" s="59">
        <f t="shared" si="51"/>
        <v>9242.9840000000004</v>
      </c>
      <c r="H1469" s="59">
        <f t="shared" si="52"/>
        <v>0</v>
      </c>
      <c r="I1469" s="60"/>
    </row>
    <row r="1470" spans="1:9" x14ac:dyDescent="0.25">
      <c r="A1470" s="73">
        <v>159</v>
      </c>
      <c r="B1470" s="61">
        <f>Obv!C14</f>
        <v>3</v>
      </c>
      <c r="C1470" s="61">
        <f>Obv!D14</f>
        <v>5340</v>
      </c>
      <c r="D1470" s="61">
        <v>0</v>
      </c>
      <c r="E1470" s="61">
        <v>0</v>
      </c>
      <c r="F1470" s="61">
        <v>0</v>
      </c>
      <c r="G1470" s="59">
        <f t="shared" si="51"/>
        <v>16.02</v>
      </c>
      <c r="H1470" s="59">
        <f t="shared" si="52"/>
        <v>0</v>
      </c>
      <c r="I1470" s="60"/>
    </row>
    <row r="1471" spans="1:9" x14ac:dyDescent="0.25">
      <c r="A1471" s="73">
        <v>159</v>
      </c>
      <c r="B1471" s="61">
        <f>Obv!C15</f>
        <v>4</v>
      </c>
      <c r="C1471" s="61">
        <f>Obv!D15</f>
        <v>4464586</v>
      </c>
      <c r="D1471" s="61">
        <v>0</v>
      </c>
      <c r="E1471" s="61">
        <v>0</v>
      </c>
      <c r="F1471" s="61">
        <v>0</v>
      </c>
      <c r="G1471" s="59">
        <f t="shared" si="51"/>
        <v>17858.344000000001</v>
      </c>
      <c r="H1471" s="59">
        <f t="shared" si="52"/>
        <v>0</v>
      </c>
      <c r="I1471" s="60"/>
    </row>
    <row r="1472" spans="1:9" x14ac:dyDescent="0.25">
      <c r="A1472" s="73">
        <v>159</v>
      </c>
      <c r="B1472" s="61">
        <f>Obv!C16</f>
        <v>5</v>
      </c>
      <c r="C1472" s="61">
        <f>Obv!D16</f>
        <v>3640610</v>
      </c>
      <c r="D1472" s="61">
        <v>0</v>
      </c>
      <c r="E1472" s="61">
        <v>0</v>
      </c>
      <c r="F1472" s="61">
        <v>0</v>
      </c>
      <c r="G1472" s="59">
        <f t="shared" si="51"/>
        <v>18203.05</v>
      </c>
      <c r="H1472" s="59">
        <f t="shared" si="52"/>
        <v>0</v>
      </c>
      <c r="I1472" s="60"/>
    </row>
    <row r="1473" spans="1:9" x14ac:dyDescent="0.25">
      <c r="A1473" s="73">
        <v>159</v>
      </c>
      <c r="B1473" s="61">
        <f>Obv!C17</f>
        <v>6</v>
      </c>
      <c r="C1473" s="61">
        <f>Obv!D17</f>
        <v>819228</v>
      </c>
      <c r="D1473" s="61">
        <v>0</v>
      </c>
      <c r="E1473" s="61">
        <v>0</v>
      </c>
      <c r="F1473" s="61">
        <v>0</v>
      </c>
      <c r="G1473" s="59">
        <f t="shared" si="51"/>
        <v>4915.3680000000004</v>
      </c>
      <c r="H1473" s="59">
        <f t="shared" si="52"/>
        <v>0</v>
      </c>
      <c r="I1473" s="60"/>
    </row>
    <row r="1474" spans="1:9" x14ac:dyDescent="0.25">
      <c r="A1474" s="73">
        <v>159</v>
      </c>
      <c r="B1474" s="61">
        <f>Obv!C18</f>
        <v>7</v>
      </c>
      <c r="C1474" s="61">
        <f>Obv!D18</f>
        <v>2849</v>
      </c>
      <c r="D1474" s="61">
        <v>0</v>
      </c>
      <c r="E1474" s="61">
        <v>0</v>
      </c>
      <c r="F1474" s="61">
        <v>0</v>
      </c>
      <c r="G1474" s="59">
        <f t="shared" si="51"/>
        <v>19.943000000000001</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1899</v>
      </c>
      <c r="D1478" s="61">
        <v>0</v>
      </c>
      <c r="E1478" s="61">
        <v>0</v>
      </c>
      <c r="F1478" s="61">
        <v>0</v>
      </c>
      <c r="G1478" s="59">
        <f t="shared" si="51"/>
        <v>20.888999999999999</v>
      </c>
      <c r="H1478" s="59">
        <f t="shared" si="52"/>
        <v>0</v>
      </c>
      <c r="I1478" s="60"/>
    </row>
    <row r="1479" spans="1:9" x14ac:dyDescent="0.25">
      <c r="A1479" s="73">
        <v>159</v>
      </c>
      <c r="B1479" s="61">
        <f>Obv!C23</f>
        <v>12</v>
      </c>
      <c r="C1479" s="61">
        <f>Obv!D23</f>
        <v>151566</v>
      </c>
      <c r="D1479" s="61">
        <v>0</v>
      </c>
      <c r="E1479" s="61">
        <v>0</v>
      </c>
      <c r="F1479" s="61">
        <v>0</v>
      </c>
      <c r="G1479" s="59">
        <f t="shared" si="51"/>
        <v>1818.7920000000001</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4619692</v>
      </c>
      <c r="D1486" s="61">
        <v>0</v>
      </c>
      <c r="E1486" s="61">
        <v>0</v>
      </c>
      <c r="F1486" s="61">
        <v>0</v>
      </c>
      <c r="G1486" s="59">
        <f t="shared" si="51"/>
        <v>87774.148000000001</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4493376</v>
      </c>
      <c r="D1488" s="61">
        <v>0</v>
      </c>
      <c r="E1488" s="61">
        <v>0</v>
      </c>
      <c r="F1488" s="61">
        <v>0</v>
      </c>
      <c r="G1488" s="59">
        <f t="shared" si="51"/>
        <v>94360.896000000008</v>
      </c>
      <c r="H1488" s="59">
        <f t="shared" si="52"/>
        <v>0</v>
      </c>
      <c r="I1488" s="60"/>
    </row>
    <row r="1489" spans="1:9" x14ac:dyDescent="0.25">
      <c r="A1489" s="73">
        <v>159</v>
      </c>
      <c r="B1489" s="61">
        <f>Obv!C33</f>
        <v>22</v>
      </c>
      <c r="C1489" s="61">
        <f>Obv!D33</f>
        <v>3628472</v>
      </c>
      <c r="D1489" s="61">
        <v>0</v>
      </c>
      <c r="E1489" s="61">
        <v>0</v>
      </c>
      <c r="F1489" s="61">
        <v>0</v>
      </c>
      <c r="G1489" s="59">
        <f t="shared" si="51"/>
        <v>79826.383999999991</v>
      </c>
      <c r="H1489" s="59">
        <f t="shared" si="52"/>
        <v>0</v>
      </c>
      <c r="I1489" s="60"/>
    </row>
    <row r="1490" spans="1:9" x14ac:dyDescent="0.25">
      <c r="A1490" s="73">
        <v>159</v>
      </c>
      <c r="B1490" s="61">
        <f>Obv!C34</f>
        <v>23</v>
      </c>
      <c r="C1490" s="61">
        <f>Obv!D34</f>
        <v>859437</v>
      </c>
      <c r="D1490" s="61">
        <v>0</v>
      </c>
      <c r="E1490" s="61">
        <v>0</v>
      </c>
      <c r="F1490" s="61">
        <v>0</v>
      </c>
      <c r="G1490" s="59">
        <f t="shared" si="51"/>
        <v>19767.050999999999</v>
      </c>
      <c r="H1490" s="59">
        <f t="shared" si="52"/>
        <v>0</v>
      </c>
      <c r="I1490" s="60"/>
    </row>
    <row r="1491" spans="1:9" x14ac:dyDescent="0.25">
      <c r="A1491" s="73">
        <v>159</v>
      </c>
      <c r="B1491" s="61">
        <f>Obv!C35</f>
        <v>24</v>
      </c>
      <c r="C1491" s="61">
        <f>Obv!D35</f>
        <v>2855</v>
      </c>
      <c r="D1491" s="61">
        <v>0</v>
      </c>
      <c r="E1491" s="61">
        <v>0</v>
      </c>
      <c r="F1491" s="61">
        <v>0</v>
      </c>
      <c r="G1491" s="59">
        <f t="shared" si="51"/>
        <v>68.52</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2612</v>
      </c>
      <c r="D1495" s="61">
        <v>0</v>
      </c>
      <c r="E1495" s="61">
        <v>0</v>
      </c>
      <c r="F1495" s="61">
        <v>0</v>
      </c>
      <c r="G1495" s="59">
        <f t="shared" si="51"/>
        <v>73.135999999999996</v>
      </c>
      <c r="H1495" s="59">
        <f t="shared" si="52"/>
        <v>0</v>
      </c>
      <c r="I1495" s="60"/>
    </row>
    <row r="1496" spans="1:9" x14ac:dyDescent="0.25">
      <c r="A1496" s="73">
        <v>159</v>
      </c>
      <c r="B1496" s="61">
        <f>Obv!C40</f>
        <v>29</v>
      </c>
      <c r="C1496" s="61">
        <f>Obv!D40</f>
        <v>126316</v>
      </c>
      <c r="D1496" s="61">
        <v>0</v>
      </c>
      <c r="E1496" s="61">
        <v>0</v>
      </c>
      <c r="F1496" s="61">
        <v>0</v>
      </c>
      <c r="G1496" s="59">
        <f t="shared" si="51"/>
        <v>3663.1640000000002</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377084</v>
      </c>
      <c r="D1503" s="61">
        <v>0</v>
      </c>
      <c r="E1503" s="61">
        <v>0</v>
      </c>
      <c r="F1503" s="61">
        <v>0</v>
      </c>
      <c r="G1503" s="59">
        <f t="shared" si="53"/>
        <v>13575.023999999999</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377084</v>
      </c>
      <c r="D1557" s="61">
        <v>0</v>
      </c>
      <c r="E1557" s="61">
        <v>0</v>
      </c>
      <c r="F1557" s="61">
        <v>0</v>
      </c>
      <c r="G1557" s="59">
        <f t="shared" si="55"/>
        <v>33937.56</v>
      </c>
      <c r="H1557" s="59">
        <f t="shared" si="56"/>
        <v>0</v>
      </c>
      <c r="I1557" s="60"/>
    </row>
    <row r="1558" spans="1:9" x14ac:dyDescent="0.25">
      <c r="A1558" s="73">
        <v>159</v>
      </c>
      <c r="B1558" s="61">
        <f>Obv!C102</f>
        <v>91</v>
      </c>
      <c r="C1558" s="61">
        <f>Obv!D102</f>
        <v>5340</v>
      </c>
      <c r="D1558" s="61">
        <v>0</v>
      </c>
      <c r="E1558" s="61">
        <v>0</v>
      </c>
      <c r="F1558" s="61">
        <v>0</v>
      </c>
      <c r="G1558" s="59">
        <f t="shared" si="55"/>
        <v>485.94</v>
      </c>
      <c r="H1558" s="59">
        <f t="shared" si="56"/>
        <v>0</v>
      </c>
      <c r="I1558" s="60"/>
    </row>
    <row r="1559" spans="1:9" x14ac:dyDescent="0.25">
      <c r="A1559" s="73">
        <v>159</v>
      </c>
      <c r="B1559" s="61">
        <f>Obv!C103</f>
        <v>92</v>
      </c>
      <c r="C1559" s="61">
        <f>Obv!D103</f>
        <v>336494</v>
      </c>
      <c r="D1559" s="61">
        <v>0</v>
      </c>
      <c r="E1559" s="61">
        <v>0</v>
      </c>
      <c r="F1559" s="61">
        <v>0</v>
      </c>
      <c r="G1559" s="59">
        <f t="shared" si="55"/>
        <v>30957.448</v>
      </c>
      <c r="H1559" s="59">
        <f t="shared" si="56"/>
        <v>0</v>
      </c>
      <c r="I1559" s="60"/>
    </row>
    <row r="1560" spans="1:9" x14ac:dyDescent="0.25">
      <c r="A1560" s="73">
        <v>159</v>
      </c>
      <c r="B1560" s="61">
        <f>Obv!C104</f>
        <v>93</v>
      </c>
      <c r="C1560" s="61">
        <f>Obv!D104</f>
        <v>35250</v>
      </c>
      <c r="D1560" s="61">
        <v>0</v>
      </c>
      <c r="E1560" s="61">
        <v>0</v>
      </c>
      <c r="F1560" s="61">
        <v>0</v>
      </c>
      <c r="G1560" s="59">
        <f t="shared" si="55"/>
        <v>3278.25</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5" zeroHeight="1" x14ac:dyDescent="0.25"/>
  <cols>
    <col min="1" max="1" width="8.7265625" style="184" customWidth="1"/>
    <col min="2" max="2" width="25.7265625" style="184" customWidth="1"/>
    <col min="3" max="3" width="3.7265625" style="184" customWidth="1"/>
    <col min="4" max="4" width="8.7265625" style="184" customWidth="1"/>
    <col min="5" max="5" width="25.7265625" style="184" customWidth="1"/>
    <col min="6" max="6" width="3.7265625" style="184" customWidth="1"/>
    <col min="7" max="7" width="8.7265625" style="184" customWidth="1"/>
    <col min="8" max="8" width="25.7265625" style="184" customWidth="1"/>
    <col min="9" max="9" width="0.81640625" style="184" customWidth="1"/>
    <col min="10" max="16384" width="9.1796875" style="184" hidden="1"/>
  </cols>
  <sheetData>
    <row r="1" spans="1:8" ht="20.149999999999999"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15"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5" customHeight="1" x14ac:dyDescent="0.25">
      <c r="A14" s="193" t="s">
        <v>1859</v>
      </c>
      <c r="B14" s="194" t="s">
        <v>1600</v>
      </c>
      <c r="D14" s="193" t="s">
        <v>1859</v>
      </c>
      <c r="E14" s="194" t="s">
        <v>1600</v>
      </c>
      <c r="G14" s="193" t="s">
        <v>1859</v>
      </c>
      <c r="H14" s="194" t="s">
        <v>1600</v>
      </c>
    </row>
    <row r="15" spans="1:8" ht="14.15" customHeight="1" x14ac:dyDescent="0.25">
      <c r="A15" s="195">
        <v>1</v>
      </c>
      <c r="B15" s="196" t="s">
        <v>1601</v>
      </c>
      <c r="D15" s="195">
        <v>185</v>
      </c>
      <c r="E15" s="196" t="s">
        <v>1602</v>
      </c>
      <c r="G15" s="195">
        <v>88</v>
      </c>
      <c r="H15" s="196" t="s">
        <v>1603</v>
      </c>
    </row>
    <row r="16" spans="1:8" ht="14.15" customHeight="1" x14ac:dyDescent="0.25">
      <c r="A16" s="197">
        <v>2</v>
      </c>
      <c r="B16" s="198" t="s">
        <v>1604</v>
      </c>
      <c r="D16" s="197">
        <v>186</v>
      </c>
      <c r="E16" s="198" t="s">
        <v>1605</v>
      </c>
      <c r="G16" s="197">
        <v>298</v>
      </c>
      <c r="H16" s="198" t="s">
        <v>1606</v>
      </c>
    </row>
    <row r="17" spans="1:8" ht="14.15" customHeight="1" x14ac:dyDescent="0.25">
      <c r="A17" s="197">
        <v>3</v>
      </c>
      <c r="B17" s="198" t="s">
        <v>1607</v>
      </c>
      <c r="D17" s="197">
        <v>187</v>
      </c>
      <c r="E17" s="198" t="s">
        <v>2643</v>
      </c>
      <c r="G17" s="197">
        <v>358</v>
      </c>
      <c r="H17" s="198" t="s">
        <v>2644</v>
      </c>
    </row>
    <row r="18" spans="1:8" ht="14.15" customHeight="1" x14ac:dyDescent="0.25">
      <c r="A18" s="197">
        <v>4</v>
      </c>
      <c r="B18" s="198" t="s">
        <v>2645</v>
      </c>
      <c r="D18" s="197">
        <v>189</v>
      </c>
      <c r="E18" s="198" t="s">
        <v>2646</v>
      </c>
      <c r="G18" s="197">
        <v>359</v>
      </c>
      <c r="H18" s="198" t="s">
        <v>2647</v>
      </c>
    </row>
    <row r="19" spans="1:8" ht="14.15" customHeight="1" x14ac:dyDescent="0.25">
      <c r="A19" s="197">
        <v>5</v>
      </c>
      <c r="B19" s="198" t="s">
        <v>2648</v>
      </c>
      <c r="D19" s="197">
        <v>190</v>
      </c>
      <c r="E19" s="198" t="s">
        <v>2649</v>
      </c>
      <c r="G19" s="197">
        <v>360</v>
      </c>
      <c r="H19" s="198" t="s">
        <v>2650</v>
      </c>
    </row>
    <row r="20" spans="1:8" ht="14.15" customHeight="1" x14ac:dyDescent="0.25">
      <c r="A20" s="197">
        <v>6</v>
      </c>
      <c r="B20" s="198" t="s">
        <v>1195</v>
      </c>
      <c r="D20" s="197">
        <v>192</v>
      </c>
      <c r="E20" s="198" t="s">
        <v>1196</v>
      </c>
      <c r="G20" s="197">
        <v>361</v>
      </c>
      <c r="H20" s="198" t="s">
        <v>1197</v>
      </c>
    </row>
    <row r="21" spans="1:8" ht="14.15" customHeight="1" x14ac:dyDescent="0.25">
      <c r="A21" s="197">
        <v>7</v>
      </c>
      <c r="B21" s="198" t="s">
        <v>1198</v>
      </c>
      <c r="D21" s="197">
        <v>193</v>
      </c>
      <c r="E21" s="198" t="s">
        <v>1199</v>
      </c>
      <c r="G21" s="197">
        <v>362</v>
      </c>
      <c r="H21" s="198" t="s">
        <v>1200</v>
      </c>
    </row>
    <row r="22" spans="1:8" ht="14.15" customHeight="1" x14ac:dyDescent="0.25">
      <c r="A22" s="197">
        <v>8</v>
      </c>
      <c r="B22" s="198" t="s">
        <v>1201</v>
      </c>
      <c r="D22" s="197">
        <v>194</v>
      </c>
      <c r="E22" s="198" t="s">
        <v>1202</v>
      </c>
      <c r="G22" s="197">
        <v>363</v>
      </c>
      <c r="H22" s="198" t="s">
        <v>1203</v>
      </c>
    </row>
    <row r="23" spans="1:8" ht="14.15" customHeight="1" x14ac:dyDescent="0.25">
      <c r="A23" s="197">
        <v>9</v>
      </c>
      <c r="B23" s="198" t="s">
        <v>1204</v>
      </c>
      <c r="D23" s="197">
        <v>195</v>
      </c>
      <c r="E23" s="198" t="s">
        <v>1205</v>
      </c>
      <c r="G23" s="197">
        <v>364</v>
      </c>
      <c r="H23" s="198" t="s">
        <v>3897</v>
      </c>
    </row>
    <row r="24" spans="1:8" ht="14.15" customHeight="1" x14ac:dyDescent="0.25">
      <c r="A24" s="197">
        <v>10</v>
      </c>
      <c r="B24" s="198" t="s">
        <v>3898</v>
      </c>
      <c r="D24" s="197">
        <v>196</v>
      </c>
      <c r="E24" s="198" t="s">
        <v>3899</v>
      </c>
      <c r="G24" s="197">
        <v>536</v>
      </c>
      <c r="H24" s="198" t="s">
        <v>3900</v>
      </c>
    </row>
    <row r="25" spans="1:8" ht="14.15" customHeight="1" x14ac:dyDescent="0.25">
      <c r="A25" s="197">
        <v>11</v>
      </c>
      <c r="B25" s="198" t="s">
        <v>3901</v>
      </c>
      <c r="D25" s="197">
        <v>622</v>
      </c>
      <c r="E25" s="198" t="s">
        <v>3902</v>
      </c>
      <c r="G25" s="197">
        <v>365</v>
      </c>
      <c r="H25" s="198" t="s">
        <v>3903</v>
      </c>
    </row>
    <row r="26" spans="1:8" ht="14.15" customHeight="1" x14ac:dyDescent="0.25">
      <c r="A26" s="197">
        <v>550</v>
      </c>
      <c r="B26" s="198" t="s">
        <v>3904</v>
      </c>
      <c r="D26" s="197">
        <v>197</v>
      </c>
      <c r="E26" s="198" t="s">
        <v>3905</v>
      </c>
      <c r="G26" s="197">
        <v>366</v>
      </c>
      <c r="H26" s="198" t="s">
        <v>3906</v>
      </c>
    </row>
    <row r="27" spans="1:8" ht="14.15" customHeight="1" x14ac:dyDescent="0.25">
      <c r="A27" s="197">
        <v>12</v>
      </c>
      <c r="B27" s="198" t="s">
        <v>3907</v>
      </c>
      <c r="D27" s="197">
        <v>198</v>
      </c>
      <c r="E27" s="198" t="s">
        <v>3908</v>
      </c>
      <c r="G27" s="197">
        <v>368</v>
      </c>
      <c r="H27" s="198" t="s">
        <v>3909</v>
      </c>
    </row>
    <row r="28" spans="1:8" ht="14.15" customHeight="1" x14ac:dyDescent="0.25">
      <c r="A28" s="197">
        <v>13</v>
      </c>
      <c r="B28" s="198" t="s">
        <v>3910</v>
      </c>
      <c r="D28" s="197">
        <v>199</v>
      </c>
      <c r="E28" s="198" t="s">
        <v>3911</v>
      </c>
      <c r="G28" s="197">
        <v>369</v>
      </c>
      <c r="H28" s="198" t="s">
        <v>3912</v>
      </c>
    </row>
    <row r="29" spans="1:8" ht="14.15" customHeight="1" x14ac:dyDescent="0.25">
      <c r="A29" s="197">
        <v>15</v>
      </c>
      <c r="B29" s="198" t="s">
        <v>3913</v>
      </c>
      <c r="D29" s="197">
        <v>200</v>
      </c>
      <c r="E29" s="198" t="s">
        <v>3914</v>
      </c>
      <c r="G29" s="197">
        <v>371</v>
      </c>
      <c r="H29" s="198" t="s">
        <v>3915</v>
      </c>
    </row>
    <row r="30" spans="1:8" ht="14.15" customHeight="1" x14ac:dyDescent="0.25">
      <c r="A30" s="197">
        <v>16</v>
      </c>
      <c r="B30" s="198" t="s">
        <v>3916</v>
      </c>
      <c r="D30" s="197">
        <v>201</v>
      </c>
      <c r="E30" s="198" t="s">
        <v>2459</v>
      </c>
      <c r="G30" s="197">
        <v>372</v>
      </c>
      <c r="H30" s="198" t="s">
        <v>2460</v>
      </c>
    </row>
    <row r="31" spans="1:8" ht="14.15" customHeight="1" x14ac:dyDescent="0.25">
      <c r="A31" s="197">
        <v>17</v>
      </c>
      <c r="B31" s="198" t="s">
        <v>2461</v>
      </c>
      <c r="D31" s="197">
        <v>202</v>
      </c>
      <c r="E31" s="198" t="s">
        <v>2462</v>
      </c>
      <c r="G31" s="197">
        <v>556</v>
      </c>
      <c r="H31" s="198" t="s">
        <v>2463</v>
      </c>
    </row>
    <row r="32" spans="1:8" ht="14.15" customHeight="1" x14ac:dyDescent="0.25">
      <c r="A32" s="197">
        <v>18</v>
      </c>
      <c r="B32" s="198" t="s">
        <v>2464</v>
      </c>
      <c r="D32" s="197">
        <v>203</v>
      </c>
      <c r="E32" s="198" t="s">
        <v>2465</v>
      </c>
      <c r="G32" s="197">
        <v>373</v>
      </c>
      <c r="H32" s="198" t="s">
        <v>2466</v>
      </c>
    </row>
    <row r="33" spans="1:8" ht="14.15" customHeight="1" x14ac:dyDescent="0.25">
      <c r="A33" s="197">
        <v>19</v>
      </c>
      <c r="B33" s="198" t="s">
        <v>2467</v>
      </c>
      <c r="D33" s="197">
        <v>204</v>
      </c>
      <c r="E33" s="198" t="s">
        <v>2468</v>
      </c>
      <c r="G33" s="197">
        <v>582</v>
      </c>
      <c r="H33" s="198" t="s">
        <v>2469</v>
      </c>
    </row>
    <row r="34" spans="1:8" ht="14.15" customHeight="1" x14ac:dyDescent="0.25">
      <c r="A34" s="197">
        <v>20</v>
      </c>
      <c r="B34" s="198" t="s">
        <v>2470</v>
      </c>
      <c r="D34" s="197">
        <v>538</v>
      </c>
      <c r="E34" s="198" t="s">
        <v>2471</v>
      </c>
      <c r="G34" s="197">
        <v>374</v>
      </c>
      <c r="H34" s="198" t="s">
        <v>2472</v>
      </c>
    </row>
    <row r="35" spans="1:8" ht="14.15" customHeight="1" x14ac:dyDescent="0.25">
      <c r="A35" s="197">
        <v>621</v>
      </c>
      <c r="B35" s="198" t="s">
        <v>2473</v>
      </c>
      <c r="D35" s="197">
        <v>205</v>
      </c>
      <c r="E35" s="198" t="s">
        <v>2474</v>
      </c>
      <c r="G35" s="197">
        <v>375</v>
      </c>
      <c r="H35" s="198" t="s">
        <v>2475</v>
      </c>
    </row>
    <row r="36" spans="1:8" ht="14.15" customHeight="1" x14ac:dyDescent="0.25">
      <c r="A36" s="197">
        <v>21</v>
      </c>
      <c r="B36" s="198" t="s">
        <v>2476</v>
      </c>
      <c r="D36" s="197">
        <v>206</v>
      </c>
      <c r="E36" s="198" t="s">
        <v>2477</v>
      </c>
      <c r="G36" s="197">
        <v>376</v>
      </c>
      <c r="H36" s="198" t="s">
        <v>1024</v>
      </c>
    </row>
    <row r="37" spans="1:8" ht="14.15" customHeight="1" x14ac:dyDescent="0.25">
      <c r="A37" s="197">
        <v>22</v>
      </c>
      <c r="B37" s="198" t="s">
        <v>1025</v>
      </c>
      <c r="D37" s="197">
        <v>208</v>
      </c>
      <c r="E37" s="198" t="s">
        <v>1026</v>
      </c>
      <c r="G37" s="197">
        <v>591</v>
      </c>
      <c r="H37" s="198" t="s">
        <v>1027</v>
      </c>
    </row>
    <row r="38" spans="1:8" ht="14.15" customHeight="1" x14ac:dyDescent="0.25">
      <c r="A38" s="197">
        <v>310</v>
      </c>
      <c r="B38" s="198" t="s">
        <v>1028</v>
      </c>
      <c r="D38" s="197">
        <v>209</v>
      </c>
      <c r="E38" s="198" t="s">
        <v>1029</v>
      </c>
      <c r="G38" s="197">
        <v>377</v>
      </c>
      <c r="H38" s="198" t="s">
        <v>1030</v>
      </c>
    </row>
    <row r="39" spans="1:8" ht="14.15" customHeight="1" x14ac:dyDescent="0.25">
      <c r="A39" s="197">
        <v>547</v>
      </c>
      <c r="B39" s="198" t="s">
        <v>1031</v>
      </c>
      <c r="D39" s="197">
        <v>211</v>
      </c>
      <c r="E39" s="198" t="s">
        <v>1032</v>
      </c>
      <c r="G39" s="197">
        <v>378</v>
      </c>
      <c r="H39" s="198" t="s">
        <v>1033</v>
      </c>
    </row>
    <row r="40" spans="1:8" ht="14.15" customHeight="1" x14ac:dyDescent="0.25">
      <c r="A40" s="197">
        <v>23</v>
      </c>
      <c r="B40" s="198" t="s">
        <v>1034</v>
      </c>
      <c r="D40" s="197">
        <v>212</v>
      </c>
      <c r="E40" s="198" t="s">
        <v>1035</v>
      </c>
      <c r="G40" s="197">
        <v>379</v>
      </c>
      <c r="H40" s="198" t="s">
        <v>1036</v>
      </c>
    </row>
    <row r="41" spans="1:8" ht="14.15" customHeight="1" x14ac:dyDescent="0.25">
      <c r="A41" s="197">
        <v>24</v>
      </c>
      <c r="B41" s="198" t="s">
        <v>1037</v>
      </c>
      <c r="D41" s="197">
        <v>533</v>
      </c>
      <c r="E41" s="198" t="s">
        <v>1038</v>
      </c>
      <c r="G41" s="197">
        <v>380</v>
      </c>
      <c r="H41" s="198" t="s">
        <v>1039</v>
      </c>
    </row>
    <row r="42" spans="1:8" ht="14.15" customHeight="1" x14ac:dyDescent="0.25">
      <c r="A42" s="197">
        <v>25</v>
      </c>
      <c r="B42" s="198" t="s">
        <v>1040</v>
      </c>
      <c r="D42" s="197">
        <v>545</v>
      </c>
      <c r="E42" s="198" t="s">
        <v>1041</v>
      </c>
      <c r="G42" s="197">
        <v>381</v>
      </c>
      <c r="H42" s="198" t="s">
        <v>1042</v>
      </c>
    </row>
    <row r="43" spans="1:8" ht="14.15" customHeight="1" x14ac:dyDescent="0.25">
      <c r="A43" s="197">
        <v>26</v>
      </c>
      <c r="B43" s="198" t="s">
        <v>143</v>
      </c>
      <c r="D43" s="197">
        <v>213</v>
      </c>
      <c r="E43" s="198" t="s">
        <v>144</v>
      </c>
      <c r="G43" s="197">
        <v>382</v>
      </c>
      <c r="H43" s="198" t="s">
        <v>145</v>
      </c>
    </row>
    <row r="44" spans="1:8" ht="14.15" customHeight="1" x14ac:dyDescent="0.25">
      <c r="A44" s="197">
        <v>27</v>
      </c>
      <c r="B44" s="198" t="s">
        <v>146</v>
      </c>
      <c r="D44" s="197">
        <v>214</v>
      </c>
      <c r="E44" s="198" t="s">
        <v>147</v>
      </c>
      <c r="G44" s="197">
        <v>383</v>
      </c>
      <c r="H44" s="198" t="s">
        <v>148</v>
      </c>
    </row>
    <row r="45" spans="1:8" ht="14.15" customHeight="1" x14ac:dyDescent="0.25">
      <c r="A45" s="197">
        <v>29</v>
      </c>
      <c r="B45" s="198" t="s">
        <v>149</v>
      </c>
      <c r="D45" s="197">
        <v>215</v>
      </c>
      <c r="E45" s="198" t="s">
        <v>1521</v>
      </c>
      <c r="G45" s="197">
        <v>385</v>
      </c>
      <c r="H45" s="198" t="s">
        <v>1522</v>
      </c>
    </row>
    <row r="46" spans="1:8" ht="14.15" customHeight="1" x14ac:dyDescent="0.25">
      <c r="A46" s="197">
        <v>30</v>
      </c>
      <c r="B46" s="198" t="s">
        <v>1523</v>
      </c>
      <c r="D46" s="197">
        <v>216</v>
      </c>
      <c r="E46" s="198" t="s">
        <v>1524</v>
      </c>
      <c r="G46" s="197">
        <v>386</v>
      </c>
      <c r="H46" s="198" t="s">
        <v>1525</v>
      </c>
    </row>
    <row r="47" spans="1:8" ht="14.15" customHeight="1" x14ac:dyDescent="0.25">
      <c r="A47" s="197">
        <v>32</v>
      </c>
      <c r="B47" s="198" t="s">
        <v>2959</v>
      </c>
      <c r="D47" s="197">
        <v>217</v>
      </c>
      <c r="E47" s="198" t="s">
        <v>2960</v>
      </c>
      <c r="G47" s="197">
        <v>387</v>
      </c>
      <c r="H47" s="198" t="s">
        <v>2961</v>
      </c>
    </row>
    <row r="48" spans="1:8" ht="14.15" customHeight="1" x14ac:dyDescent="0.25">
      <c r="A48" s="197">
        <v>33</v>
      </c>
      <c r="B48" s="198" t="s">
        <v>2962</v>
      </c>
      <c r="D48" s="197">
        <v>572</v>
      </c>
      <c r="E48" s="198" t="s">
        <v>2963</v>
      </c>
      <c r="G48" s="197">
        <v>562</v>
      </c>
      <c r="H48" s="198" t="s">
        <v>2964</v>
      </c>
    </row>
    <row r="49" spans="1:8" ht="14.15" customHeight="1" x14ac:dyDescent="0.25">
      <c r="A49" s="197">
        <v>34</v>
      </c>
      <c r="B49" s="198" t="s">
        <v>2965</v>
      </c>
      <c r="D49" s="197">
        <v>219</v>
      </c>
      <c r="E49" s="198" t="s">
        <v>2966</v>
      </c>
      <c r="G49" s="197">
        <v>388</v>
      </c>
      <c r="H49" s="198" t="s">
        <v>2967</v>
      </c>
    </row>
    <row r="50" spans="1:8" ht="14.15" customHeight="1" x14ac:dyDescent="0.25">
      <c r="A50" s="197">
        <v>77</v>
      </c>
      <c r="B50" s="198" t="s">
        <v>2968</v>
      </c>
      <c r="D50" s="197">
        <v>553</v>
      </c>
      <c r="E50" s="198" t="s">
        <v>1513</v>
      </c>
      <c r="G50" s="197">
        <v>570</v>
      </c>
      <c r="H50" s="198" t="s">
        <v>1514</v>
      </c>
    </row>
    <row r="51" spans="1:8" ht="14.15" customHeight="1" x14ac:dyDescent="0.25">
      <c r="A51" s="197">
        <v>35</v>
      </c>
      <c r="B51" s="198" t="s">
        <v>1515</v>
      </c>
      <c r="D51" s="197">
        <v>220</v>
      </c>
      <c r="E51" s="198" t="s">
        <v>1516</v>
      </c>
      <c r="G51" s="197">
        <v>389</v>
      </c>
      <c r="H51" s="198" t="s">
        <v>1517</v>
      </c>
    </row>
    <row r="52" spans="1:8" ht="14.15" customHeight="1" x14ac:dyDescent="0.25">
      <c r="A52" s="197">
        <v>36</v>
      </c>
      <c r="B52" s="198" t="s">
        <v>1518</v>
      </c>
      <c r="D52" s="197">
        <v>221</v>
      </c>
      <c r="E52" s="198" t="s">
        <v>3057</v>
      </c>
      <c r="G52" s="197">
        <v>390</v>
      </c>
      <c r="H52" s="198" t="s">
        <v>3058</v>
      </c>
    </row>
    <row r="53" spans="1:8" ht="14.15" customHeight="1" x14ac:dyDescent="0.25">
      <c r="A53" s="197">
        <v>151</v>
      </c>
      <c r="B53" s="198" t="s">
        <v>3059</v>
      </c>
      <c r="D53" s="197">
        <v>222</v>
      </c>
      <c r="E53" s="198" t="s">
        <v>3060</v>
      </c>
      <c r="G53" s="197">
        <v>391</v>
      </c>
      <c r="H53" s="198" t="s">
        <v>3061</v>
      </c>
    </row>
    <row r="54" spans="1:8" ht="14.15" customHeight="1" x14ac:dyDescent="0.25">
      <c r="A54" s="197">
        <v>37</v>
      </c>
      <c r="B54" s="198" t="s">
        <v>3062</v>
      </c>
      <c r="D54" s="197">
        <v>223</v>
      </c>
      <c r="E54" s="198" t="s">
        <v>3063</v>
      </c>
      <c r="G54" s="197">
        <v>393</v>
      </c>
      <c r="H54" s="198" t="s">
        <v>1469</v>
      </c>
    </row>
    <row r="55" spans="1:8" ht="14.15" customHeight="1" x14ac:dyDescent="0.25">
      <c r="A55" s="197">
        <v>38</v>
      </c>
      <c r="B55" s="198" t="s">
        <v>1470</v>
      </c>
      <c r="D55" s="197">
        <v>225</v>
      </c>
      <c r="E55" s="198" t="s">
        <v>1471</v>
      </c>
      <c r="G55" s="197">
        <v>394</v>
      </c>
      <c r="H55" s="198" t="s">
        <v>1472</v>
      </c>
    </row>
    <row r="56" spans="1:8" ht="14.15" customHeight="1" x14ac:dyDescent="0.25">
      <c r="A56" s="197">
        <v>39</v>
      </c>
      <c r="B56" s="198" t="s">
        <v>1473</v>
      </c>
      <c r="D56" s="197">
        <v>226</v>
      </c>
      <c r="E56" s="198" t="s">
        <v>1474</v>
      </c>
      <c r="G56" s="197">
        <v>395</v>
      </c>
      <c r="H56" s="198" t="s">
        <v>1475</v>
      </c>
    </row>
    <row r="57" spans="1:8" ht="14.15" customHeight="1" x14ac:dyDescent="0.25">
      <c r="A57" s="197">
        <v>40</v>
      </c>
      <c r="B57" s="198" t="s">
        <v>1476</v>
      </c>
      <c r="D57" s="197">
        <v>586</v>
      </c>
      <c r="E57" s="198" t="s">
        <v>1477</v>
      </c>
      <c r="G57" s="197">
        <v>396</v>
      </c>
      <c r="H57" s="198" t="s">
        <v>2690</v>
      </c>
    </row>
    <row r="58" spans="1:8" ht="14.15" customHeight="1" x14ac:dyDescent="0.25">
      <c r="A58" s="197">
        <v>41</v>
      </c>
      <c r="B58" s="198" t="s">
        <v>2691</v>
      </c>
      <c r="D58" s="197">
        <v>227</v>
      </c>
      <c r="E58" s="198" t="s">
        <v>2692</v>
      </c>
      <c r="G58" s="197">
        <v>397</v>
      </c>
      <c r="H58" s="198" t="s">
        <v>2693</v>
      </c>
    </row>
    <row r="59" spans="1:8" ht="14.15" customHeight="1" x14ac:dyDescent="0.25">
      <c r="A59" s="197">
        <v>42</v>
      </c>
      <c r="B59" s="198" t="s">
        <v>2694</v>
      </c>
      <c r="D59" s="197">
        <v>228</v>
      </c>
      <c r="E59" s="198" t="s">
        <v>2695</v>
      </c>
      <c r="G59" s="197">
        <v>399</v>
      </c>
      <c r="H59" s="198" t="s">
        <v>2696</v>
      </c>
    </row>
    <row r="60" spans="1:8" ht="14.15" customHeight="1" x14ac:dyDescent="0.25">
      <c r="A60" s="197">
        <v>567</v>
      </c>
      <c r="B60" s="198" t="s">
        <v>2697</v>
      </c>
      <c r="D60" s="197">
        <v>229</v>
      </c>
      <c r="E60" s="198" t="s">
        <v>2698</v>
      </c>
      <c r="G60" s="197">
        <v>400</v>
      </c>
      <c r="H60" s="198" t="s">
        <v>2699</v>
      </c>
    </row>
    <row r="61" spans="1:8" ht="14.15" customHeight="1" x14ac:dyDescent="0.25">
      <c r="A61" s="197">
        <v>43</v>
      </c>
      <c r="B61" s="198" t="s">
        <v>2700</v>
      </c>
      <c r="D61" s="197">
        <v>230</v>
      </c>
      <c r="E61" s="198" t="s">
        <v>2701</v>
      </c>
      <c r="G61" s="197">
        <v>402</v>
      </c>
      <c r="H61" s="198" t="s">
        <v>2702</v>
      </c>
    </row>
    <row r="62" spans="1:8" ht="14.15" customHeight="1" x14ac:dyDescent="0.25">
      <c r="A62" s="197">
        <v>44</v>
      </c>
      <c r="B62" s="198" t="s">
        <v>2703</v>
      </c>
      <c r="D62" s="197">
        <v>231</v>
      </c>
      <c r="E62" s="198" t="s">
        <v>2704</v>
      </c>
      <c r="G62" s="197">
        <v>405</v>
      </c>
      <c r="H62" s="198" t="s">
        <v>2705</v>
      </c>
    </row>
    <row r="63" spans="1:8" ht="14.15" customHeight="1" x14ac:dyDescent="0.25">
      <c r="A63" s="197">
        <v>46</v>
      </c>
      <c r="B63" s="198" t="s">
        <v>739</v>
      </c>
      <c r="D63" s="197">
        <v>232</v>
      </c>
      <c r="E63" s="198" t="s">
        <v>740</v>
      </c>
      <c r="G63" s="197">
        <v>406</v>
      </c>
      <c r="H63" s="198" t="s">
        <v>741</v>
      </c>
    </row>
    <row r="64" spans="1:8" ht="14.15" customHeight="1" x14ac:dyDescent="0.25">
      <c r="A64" s="197">
        <v>47</v>
      </c>
      <c r="B64" s="198" t="s">
        <v>742</v>
      </c>
      <c r="D64" s="197">
        <v>234</v>
      </c>
      <c r="E64" s="198" t="s">
        <v>743</v>
      </c>
      <c r="G64" s="197">
        <v>407</v>
      </c>
      <c r="H64" s="198" t="s">
        <v>744</v>
      </c>
    </row>
    <row r="65" spans="1:8" ht="14.15" customHeight="1" x14ac:dyDescent="0.25">
      <c r="A65" s="197">
        <v>48</v>
      </c>
      <c r="B65" s="198" t="s">
        <v>745</v>
      </c>
      <c r="D65" s="197">
        <v>235</v>
      </c>
      <c r="E65" s="198" t="s">
        <v>746</v>
      </c>
      <c r="G65" s="197">
        <v>409</v>
      </c>
      <c r="H65" s="198" t="s">
        <v>747</v>
      </c>
    </row>
    <row r="66" spans="1:8" ht="14.15" customHeight="1" x14ac:dyDescent="0.25">
      <c r="A66" s="197">
        <v>49</v>
      </c>
      <c r="B66" s="198" t="s">
        <v>748</v>
      </c>
      <c r="D66" s="197">
        <v>236</v>
      </c>
      <c r="E66" s="198" t="s">
        <v>749</v>
      </c>
      <c r="G66" s="197">
        <v>410</v>
      </c>
      <c r="H66" s="198" t="s">
        <v>750</v>
      </c>
    </row>
    <row r="67" spans="1:8" ht="14.15" customHeight="1" x14ac:dyDescent="0.25">
      <c r="A67" s="197">
        <v>50</v>
      </c>
      <c r="B67" s="198" t="s">
        <v>751</v>
      </c>
      <c r="D67" s="197">
        <v>237</v>
      </c>
      <c r="E67" s="198" t="s">
        <v>752</v>
      </c>
      <c r="G67" s="197">
        <v>411</v>
      </c>
      <c r="H67" s="198" t="s">
        <v>753</v>
      </c>
    </row>
    <row r="68" spans="1:8" ht="14.15" customHeight="1" x14ac:dyDescent="0.25">
      <c r="A68" s="197">
        <v>51</v>
      </c>
      <c r="B68" s="198" t="s">
        <v>754</v>
      </c>
      <c r="D68" s="197">
        <v>587</v>
      </c>
      <c r="E68" s="198" t="s">
        <v>755</v>
      </c>
      <c r="G68" s="197">
        <v>412</v>
      </c>
      <c r="H68" s="198" t="s">
        <v>756</v>
      </c>
    </row>
    <row r="69" spans="1:8" ht="14.15" customHeight="1" x14ac:dyDescent="0.25">
      <c r="A69" s="197">
        <v>52</v>
      </c>
      <c r="B69" s="198" t="s">
        <v>757</v>
      </c>
      <c r="D69" s="197">
        <v>624</v>
      </c>
      <c r="E69" s="198" t="s">
        <v>758</v>
      </c>
      <c r="G69" s="197">
        <v>413</v>
      </c>
      <c r="H69" s="198" t="s">
        <v>759</v>
      </c>
    </row>
    <row r="70" spans="1:8" ht="14.15" customHeight="1" x14ac:dyDescent="0.25">
      <c r="A70" s="197">
        <v>53</v>
      </c>
      <c r="B70" s="198" t="s">
        <v>760</v>
      </c>
      <c r="D70" s="197">
        <v>239</v>
      </c>
      <c r="E70" s="198" t="s">
        <v>761</v>
      </c>
      <c r="G70" s="197">
        <v>414</v>
      </c>
      <c r="H70" s="198" t="s">
        <v>762</v>
      </c>
    </row>
    <row r="71" spans="1:8" ht="14.15" customHeight="1" x14ac:dyDescent="0.25">
      <c r="A71" s="197">
        <v>54</v>
      </c>
      <c r="B71" s="198" t="s">
        <v>763</v>
      </c>
      <c r="D71" s="197">
        <v>240</v>
      </c>
      <c r="E71" s="198" t="s">
        <v>764</v>
      </c>
      <c r="G71" s="197">
        <v>415</v>
      </c>
      <c r="H71" s="198" t="s">
        <v>765</v>
      </c>
    </row>
    <row r="72" spans="1:8" ht="14.15" customHeight="1" x14ac:dyDescent="0.25">
      <c r="A72" s="197">
        <v>55</v>
      </c>
      <c r="B72" s="198" t="s">
        <v>766</v>
      </c>
      <c r="D72" s="197">
        <v>242</v>
      </c>
      <c r="E72" s="198" t="s">
        <v>767</v>
      </c>
      <c r="G72" s="197">
        <v>416</v>
      </c>
      <c r="H72" s="198" t="s">
        <v>768</v>
      </c>
    </row>
    <row r="73" spans="1:8" ht="14.15" customHeight="1" x14ac:dyDescent="0.25">
      <c r="A73" s="197">
        <v>56</v>
      </c>
      <c r="B73" s="198" t="s">
        <v>769</v>
      </c>
      <c r="D73" s="197">
        <v>243</v>
      </c>
      <c r="E73" s="198" t="s">
        <v>770</v>
      </c>
      <c r="G73" s="197">
        <v>418</v>
      </c>
      <c r="H73" s="198" t="s">
        <v>872</v>
      </c>
    </row>
    <row r="74" spans="1:8" ht="14.15" customHeight="1" x14ac:dyDescent="0.25">
      <c r="A74" s="197">
        <v>57</v>
      </c>
      <c r="B74" s="198" t="s">
        <v>873</v>
      </c>
      <c r="D74" s="197">
        <v>244</v>
      </c>
      <c r="E74" s="198" t="s">
        <v>874</v>
      </c>
      <c r="G74" s="197">
        <v>419</v>
      </c>
      <c r="H74" s="198" t="s">
        <v>875</v>
      </c>
    </row>
    <row r="75" spans="1:8" ht="14.15" customHeight="1" x14ac:dyDescent="0.25">
      <c r="A75" s="197">
        <v>58</v>
      </c>
      <c r="B75" s="198" t="s">
        <v>876</v>
      </c>
      <c r="D75" s="197">
        <v>548</v>
      </c>
      <c r="E75" s="198" t="s">
        <v>877</v>
      </c>
      <c r="G75" s="197">
        <v>606</v>
      </c>
      <c r="H75" s="198" t="s">
        <v>878</v>
      </c>
    </row>
    <row r="76" spans="1:8" ht="14.15" customHeight="1" x14ac:dyDescent="0.25">
      <c r="A76" s="197">
        <v>60</v>
      </c>
      <c r="B76" s="198" t="s">
        <v>879</v>
      </c>
      <c r="D76" s="197">
        <v>245</v>
      </c>
      <c r="E76" s="198" t="s">
        <v>880</v>
      </c>
      <c r="G76" s="197">
        <v>421</v>
      </c>
      <c r="H76" s="198" t="s">
        <v>881</v>
      </c>
    </row>
    <row r="77" spans="1:8" ht="14.15" customHeight="1" x14ac:dyDescent="0.25">
      <c r="A77" s="197">
        <v>61</v>
      </c>
      <c r="B77" s="198" t="s">
        <v>882</v>
      </c>
      <c r="D77" s="197">
        <v>600</v>
      </c>
      <c r="E77" s="198" t="s">
        <v>883</v>
      </c>
      <c r="G77" s="197">
        <v>422</v>
      </c>
      <c r="H77" s="198" t="s">
        <v>884</v>
      </c>
    </row>
    <row r="78" spans="1:8" ht="14.15" customHeight="1" x14ac:dyDescent="0.25">
      <c r="A78" s="197">
        <v>63</v>
      </c>
      <c r="B78" s="198" t="s">
        <v>885</v>
      </c>
      <c r="D78" s="197">
        <v>246</v>
      </c>
      <c r="E78" s="198" t="s">
        <v>886</v>
      </c>
      <c r="G78" s="197">
        <v>551</v>
      </c>
      <c r="H78" s="198" t="s">
        <v>887</v>
      </c>
    </row>
    <row r="79" spans="1:8" ht="14.15" customHeight="1" x14ac:dyDescent="0.25">
      <c r="A79" s="197">
        <v>64</v>
      </c>
      <c r="B79" s="198" t="s">
        <v>888</v>
      </c>
      <c r="D79" s="197">
        <v>247</v>
      </c>
      <c r="E79" s="198" t="s">
        <v>889</v>
      </c>
      <c r="G79" s="197">
        <v>423</v>
      </c>
      <c r="H79" s="198" t="s">
        <v>1687</v>
      </c>
    </row>
    <row r="80" spans="1:8" ht="14.15" customHeight="1" x14ac:dyDescent="0.25">
      <c r="A80" s="197">
        <v>65</v>
      </c>
      <c r="B80" s="198" t="s">
        <v>1688</v>
      </c>
      <c r="D80" s="197">
        <v>248</v>
      </c>
      <c r="E80" s="198" t="s">
        <v>1689</v>
      </c>
      <c r="G80" s="197">
        <v>424</v>
      </c>
      <c r="H80" s="198" t="s">
        <v>1690</v>
      </c>
    </row>
    <row r="81" spans="1:8" ht="14.15" customHeight="1" x14ac:dyDescent="0.25">
      <c r="A81" s="197">
        <v>66</v>
      </c>
      <c r="B81" s="198" t="s">
        <v>1691</v>
      </c>
      <c r="D81" s="197">
        <v>578</v>
      </c>
      <c r="E81" s="198" t="s">
        <v>1692</v>
      </c>
      <c r="G81" s="197">
        <v>425</v>
      </c>
      <c r="H81" s="198" t="s">
        <v>1693</v>
      </c>
    </row>
    <row r="82" spans="1:8" ht="14.15" customHeight="1" x14ac:dyDescent="0.25">
      <c r="A82" s="197">
        <v>67</v>
      </c>
      <c r="B82" s="198" t="s">
        <v>1694</v>
      </c>
      <c r="D82" s="197">
        <v>555</v>
      </c>
      <c r="E82" s="198" t="s">
        <v>1695</v>
      </c>
      <c r="G82" s="197">
        <v>426</v>
      </c>
      <c r="H82" s="198" t="s">
        <v>1696</v>
      </c>
    </row>
    <row r="83" spans="1:8" ht="14.15" customHeight="1" x14ac:dyDescent="0.25">
      <c r="A83" s="197">
        <v>68</v>
      </c>
      <c r="B83" s="198" t="s">
        <v>1697</v>
      </c>
      <c r="D83" s="197">
        <v>249</v>
      </c>
      <c r="E83" s="198" t="s">
        <v>1698</v>
      </c>
      <c r="G83" s="197">
        <v>427</v>
      </c>
      <c r="H83" s="198" t="s">
        <v>1699</v>
      </c>
    </row>
    <row r="84" spans="1:8" ht="14.15" customHeight="1" x14ac:dyDescent="0.25">
      <c r="A84" s="197">
        <v>603</v>
      </c>
      <c r="B84" s="198" t="s">
        <v>1700</v>
      </c>
      <c r="D84" s="197">
        <v>250</v>
      </c>
      <c r="E84" s="198" t="s">
        <v>1701</v>
      </c>
      <c r="G84" s="197">
        <v>592</v>
      </c>
      <c r="H84" s="198" t="s">
        <v>1702</v>
      </c>
    </row>
    <row r="85" spans="1:8" ht="14.15" customHeight="1" x14ac:dyDescent="0.25">
      <c r="A85" s="197">
        <v>69</v>
      </c>
      <c r="B85" s="198" t="s">
        <v>1703</v>
      </c>
      <c r="D85" s="197">
        <v>251</v>
      </c>
      <c r="E85" s="198" t="s">
        <v>1704</v>
      </c>
      <c r="G85" s="197">
        <v>607</v>
      </c>
      <c r="H85" s="198" t="s">
        <v>1705</v>
      </c>
    </row>
    <row r="86" spans="1:8" ht="14.15" customHeight="1" x14ac:dyDescent="0.25">
      <c r="A86" s="197">
        <v>70</v>
      </c>
      <c r="B86" s="198" t="s">
        <v>1706</v>
      </c>
      <c r="D86" s="197">
        <v>252</v>
      </c>
      <c r="E86" s="198" t="s">
        <v>1707</v>
      </c>
      <c r="G86" s="197">
        <v>432</v>
      </c>
      <c r="H86" s="198" t="s">
        <v>1708</v>
      </c>
    </row>
    <row r="87" spans="1:8" ht="14.15" customHeight="1" x14ac:dyDescent="0.25">
      <c r="A87" s="197">
        <v>71</v>
      </c>
      <c r="B87" s="198" t="s">
        <v>1709</v>
      </c>
      <c r="D87" s="197">
        <v>253</v>
      </c>
      <c r="E87" s="198" t="s">
        <v>1710</v>
      </c>
      <c r="G87" s="197">
        <v>436</v>
      </c>
      <c r="H87" s="198" t="s">
        <v>1708</v>
      </c>
    </row>
    <row r="88" spans="1:8" ht="14.15" customHeight="1" x14ac:dyDescent="0.25">
      <c r="A88" s="197">
        <v>72</v>
      </c>
      <c r="B88" s="198" t="s">
        <v>1711</v>
      </c>
      <c r="D88" s="197">
        <v>254</v>
      </c>
      <c r="E88" s="198" t="s">
        <v>1712</v>
      </c>
      <c r="G88" s="197">
        <v>437</v>
      </c>
      <c r="H88" s="198" t="s">
        <v>1713</v>
      </c>
    </row>
    <row r="89" spans="1:8" ht="14.15" customHeight="1" x14ac:dyDescent="0.25">
      <c r="A89" s="197">
        <v>74</v>
      </c>
      <c r="B89" s="198" t="s">
        <v>1714</v>
      </c>
      <c r="D89" s="197">
        <v>256</v>
      </c>
      <c r="E89" s="198" t="s">
        <v>1715</v>
      </c>
      <c r="G89" s="197">
        <v>428</v>
      </c>
      <c r="H89" s="198" t="s">
        <v>1716</v>
      </c>
    </row>
    <row r="90" spans="1:8" ht="14.15" customHeight="1" x14ac:dyDescent="0.25">
      <c r="A90" s="197">
        <v>75</v>
      </c>
      <c r="B90" s="198" t="s">
        <v>1717</v>
      </c>
      <c r="D90" s="197">
        <v>539</v>
      </c>
      <c r="E90" s="198" t="s">
        <v>1718</v>
      </c>
      <c r="G90" s="197">
        <v>438</v>
      </c>
      <c r="H90" s="198" t="s">
        <v>1719</v>
      </c>
    </row>
    <row r="91" spans="1:8" ht="14.15" customHeight="1" x14ac:dyDescent="0.25">
      <c r="A91" s="197">
        <v>78</v>
      </c>
      <c r="B91" s="198" t="s">
        <v>1720</v>
      </c>
      <c r="D91" s="197">
        <v>257</v>
      </c>
      <c r="E91" s="198" t="s">
        <v>1721</v>
      </c>
      <c r="G91" s="197">
        <v>429</v>
      </c>
      <c r="H91" s="198" t="s">
        <v>1722</v>
      </c>
    </row>
    <row r="92" spans="1:8" ht="14.15" customHeight="1" x14ac:dyDescent="0.25">
      <c r="A92" s="197">
        <v>576</v>
      </c>
      <c r="B92" s="198" t="s">
        <v>3571</v>
      </c>
      <c r="D92" s="197">
        <v>258</v>
      </c>
      <c r="E92" s="198" t="s">
        <v>3572</v>
      </c>
      <c r="G92" s="197">
        <v>439</v>
      </c>
      <c r="H92" s="198" t="s">
        <v>3573</v>
      </c>
    </row>
    <row r="93" spans="1:8" ht="14.15" customHeight="1" x14ac:dyDescent="0.25">
      <c r="A93" s="197">
        <v>79</v>
      </c>
      <c r="B93" s="198" t="s">
        <v>3574</v>
      </c>
      <c r="D93" s="197">
        <v>610</v>
      </c>
      <c r="E93" s="198" t="s">
        <v>3504</v>
      </c>
      <c r="G93" s="197">
        <v>440</v>
      </c>
      <c r="H93" s="198" t="s">
        <v>3505</v>
      </c>
    </row>
    <row r="94" spans="1:8" ht="14.15" customHeight="1" x14ac:dyDescent="0.25">
      <c r="A94" s="197">
        <v>80</v>
      </c>
      <c r="B94" s="198" t="s">
        <v>3506</v>
      </c>
      <c r="D94" s="197">
        <v>259</v>
      </c>
      <c r="E94" s="198" t="s">
        <v>3507</v>
      </c>
      <c r="G94" s="197">
        <v>430</v>
      </c>
      <c r="H94" s="198" t="s">
        <v>116</v>
      </c>
    </row>
    <row r="95" spans="1:8" ht="14.15" customHeight="1" x14ac:dyDescent="0.25">
      <c r="A95" s="197">
        <v>81</v>
      </c>
      <c r="B95" s="198" t="s">
        <v>117</v>
      </c>
      <c r="D95" s="197">
        <v>260</v>
      </c>
      <c r="E95" s="198" t="s">
        <v>118</v>
      </c>
      <c r="G95" s="197">
        <v>431</v>
      </c>
      <c r="H95" s="198" t="s">
        <v>119</v>
      </c>
    </row>
    <row r="96" spans="1:8" ht="14.15" customHeight="1" x14ac:dyDescent="0.25">
      <c r="A96" s="197">
        <v>82</v>
      </c>
      <c r="B96" s="198" t="s">
        <v>120</v>
      </c>
      <c r="D96" s="197">
        <v>261</v>
      </c>
      <c r="E96" s="198" t="s">
        <v>121</v>
      </c>
      <c r="G96" s="197">
        <v>441</v>
      </c>
      <c r="H96" s="198" t="s">
        <v>122</v>
      </c>
    </row>
    <row r="97" spans="1:8" ht="14.15" customHeight="1" x14ac:dyDescent="0.25">
      <c r="A97" s="197">
        <v>83</v>
      </c>
      <c r="B97" s="198" t="s">
        <v>123</v>
      </c>
      <c r="D97" s="197">
        <v>263</v>
      </c>
      <c r="E97" s="198" t="s">
        <v>124</v>
      </c>
      <c r="G97" s="197">
        <v>442</v>
      </c>
      <c r="H97" s="198" t="s">
        <v>125</v>
      </c>
    </row>
    <row r="98" spans="1:8" ht="14.15" customHeight="1" x14ac:dyDescent="0.25">
      <c r="A98" s="197">
        <v>84</v>
      </c>
      <c r="B98" s="198" t="s">
        <v>126</v>
      </c>
      <c r="D98" s="197">
        <v>264</v>
      </c>
      <c r="E98" s="198" t="s">
        <v>127</v>
      </c>
      <c r="G98" s="197">
        <v>433</v>
      </c>
      <c r="H98" s="198" t="s">
        <v>128</v>
      </c>
    </row>
    <row r="99" spans="1:8" ht="14.15" customHeight="1" x14ac:dyDescent="0.25">
      <c r="A99" s="197">
        <v>85</v>
      </c>
      <c r="B99" s="198" t="s">
        <v>1461</v>
      </c>
      <c r="D99" s="197">
        <v>265</v>
      </c>
      <c r="E99" s="198" t="s">
        <v>1834</v>
      </c>
      <c r="G99" s="197">
        <v>435</v>
      </c>
      <c r="H99" s="198" t="s">
        <v>1835</v>
      </c>
    </row>
    <row r="100" spans="1:8" ht="14.15" customHeight="1" x14ac:dyDescent="0.25">
      <c r="A100" s="197">
        <v>86</v>
      </c>
      <c r="B100" s="198" t="s">
        <v>1836</v>
      </c>
      <c r="D100" s="197">
        <v>266</v>
      </c>
      <c r="E100" s="198" t="s">
        <v>1837</v>
      </c>
      <c r="G100" s="197">
        <v>564</v>
      </c>
      <c r="H100" s="198" t="s">
        <v>1838</v>
      </c>
    </row>
    <row r="101" spans="1:8" ht="14.15" customHeight="1" x14ac:dyDescent="0.25">
      <c r="A101" s="197">
        <v>89</v>
      </c>
      <c r="B101" s="198" t="s">
        <v>1839</v>
      </c>
      <c r="D101" s="197">
        <v>267</v>
      </c>
      <c r="E101" s="198" t="s">
        <v>1840</v>
      </c>
      <c r="G101" s="197">
        <v>608</v>
      </c>
      <c r="H101" s="198" t="s">
        <v>1841</v>
      </c>
    </row>
    <row r="102" spans="1:8" ht="14.15" customHeight="1" x14ac:dyDescent="0.25">
      <c r="A102" s="197">
        <v>568</v>
      </c>
      <c r="B102" s="198" t="s">
        <v>1842</v>
      </c>
      <c r="D102" s="197">
        <v>268</v>
      </c>
      <c r="E102" s="198" t="s">
        <v>4095</v>
      </c>
      <c r="G102" s="197">
        <v>443</v>
      </c>
      <c r="H102" s="198" t="s">
        <v>4096</v>
      </c>
    </row>
    <row r="103" spans="1:8" ht="14.15" customHeight="1" x14ac:dyDescent="0.25">
      <c r="A103" s="197">
        <v>90</v>
      </c>
      <c r="B103" s="198" t="s">
        <v>4097</v>
      </c>
      <c r="D103" s="197">
        <v>270</v>
      </c>
      <c r="E103" s="198" t="s">
        <v>4098</v>
      </c>
      <c r="G103" s="197">
        <v>444</v>
      </c>
      <c r="H103" s="198" t="s">
        <v>4099</v>
      </c>
    </row>
    <row r="104" spans="1:8" ht="14.15" customHeight="1" x14ac:dyDescent="0.25">
      <c r="A104" s="197">
        <v>91</v>
      </c>
      <c r="B104" s="198" t="s">
        <v>4100</v>
      </c>
      <c r="D104" s="197">
        <v>273</v>
      </c>
      <c r="E104" s="198" t="s">
        <v>4101</v>
      </c>
      <c r="G104" s="197">
        <v>445</v>
      </c>
      <c r="H104" s="198" t="s">
        <v>4102</v>
      </c>
    </row>
    <row r="105" spans="1:8" ht="14.15" customHeight="1" x14ac:dyDescent="0.25">
      <c r="A105" s="197">
        <v>92</v>
      </c>
      <c r="B105" s="198" t="s">
        <v>4103</v>
      </c>
      <c r="D105" s="197">
        <v>274</v>
      </c>
      <c r="E105" s="198" t="s">
        <v>4104</v>
      </c>
      <c r="G105" s="197">
        <v>614</v>
      </c>
      <c r="H105" s="198" t="s">
        <v>4105</v>
      </c>
    </row>
    <row r="106" spans="1:8" ht="14.15" customHeight="1" x14ac:dyDescent="0.25">
      <c r="A106" s="197">
        <v>94</v>
      </c>
      <c r="B106" s="198" t="s">
        <v>4106</v>
      </c>
      <c r="D106" s="197">
        <v>275</v>
      </c>
      <c r="E106" s="198" t="s">
        <v>4107</v>
      </c>
      <c r="G106" s="197">
        <v>447</v>
      </c>
      <c r="H106" s="198" t="s">
        <v>4108</v>
      </c>
    </row>
    <row r="107" spans="1:8" ht="14.15" customHeight="1" x14ac:dyDescent="0.25">
      <c r="A107" s="197">
        <v>95</v>
      </c>
      <c r="B107" s="198" t="s">
        <v>4109</v>
      </c>
      <c r="D107" s="197">
        <v>87</v>
      </c>
      <c r="E107" s="198" t="s">
        <v>4110</v>
      </c>
      <c r="G107" s="197">
        <v>449</v>
      </c>
      <c r="H107" s="198" t="s">
        <v>4111</v>
      </c>
    </row>
    <row r="108" spans="1:8" ht="14.15" customHeight="1" x14ac:dyDescent="0.25">
      <c r="A108" s="197">
        <v>96</v>
      </c>
      <c r="B108" s="198" t="s">
        <v>4112</v>
      </c>
      <c r="D108" s="197">
        <v>276</v>
      </c>
      <c r="E108" s="198" t="s">
        <v>4113</v>
      </c>
      <c r="G108" s="197">
        <v>450</v>
      </c>
      <c r="H108" s="198" t="s">
        <v>4114</v>
      </c>
    </row>
    <row r="109" spans="1:8" ht="14.15" customHeight="1" x14ac:dyDescent="0.25">
      <c r="A109" s="197">
        <v>97</v>
      </c>
      <c r="B109" s="198" t="s">
        <v>4115</v>
      </c>
      <c r="D109" s="197">
        <v>617</v>
      </c>
      <c r="E109" s="198" t="s">
        <v>4116</v>
      </c>
      <c r="G109" s="197">
        <v>628</v>
      </c>
      <c r="H109" s="198" t="s">
        <v>1398</v>
      </c>
    </row>
    <row r="110" spans="1:8" ht="14.15" customHeight="1" x14ac:dyDescent="0.25">
      <c r="A110" s="197">
        <v>549</v>
      </c>
      <c r="B110" s="198" t="s">
        <v>1399</v>
      </c>
      <c r="D110" s="197">
        <v>278</v>
      </c>
      <c r="E110" s="198" t="s">
        <v>1400</v>
      </c>
      <c r="G110" s="197">
        <v>452</v>
      </c>
      <c r="H110" s="198" t="s">
        <v>1401</v>
      </c>
    </row>
    <row r="111" spans="1:8" ht="14.15" customHeight="1" x14ac:dyDescent="0.25">
      <c r="A111" s="197">
        <v>598</v>
      </c>
      <c r="B111" s="198" t="s">
        <v>1402</v>
      </c>
      <c r="D111" s="197">
        <v>279</v>
      </c>
      <c r="E111" s="198" t="s">
        <v>1403</v>
      </c>
      <c r="G111" s="197">
        <v>631</v>
      </c>
      <c r="H111" s="198" t="s">
        <v>1404</v>
      </c>
    </row>
    <row r="112" spans="1:8" ht="14.15" customHeight="1" x14ac:dyDescent="0.25">
      <c r="A112" s="197">
        <v>98</v>
      </c>
      <c r="B112" s="198" t="s">
        <v>1405</v>
      </c>
      <c r="D112" s="197">
        <v>612</v>
      </c>
      <c r="E112" s="198" t="s">
        <v>1406</v>
      </c>
      <c r="G112" s="197">
        <v>453</v>
      </c>
      <c r="H112" s="198" t="s">
        <v>1407</v>
      </c>
    </row>
    <row r="113" spans="1:8" ht="14.15" customHeight="1" x14ac:dyDescent="0.25">
      <c r="A113" s="197">
        <v>99</v>
      </c>
      <c r="B113" s="198" t="s">
        <v>1408</v>
      </c>
      <c r="D113" s="197">
        <v>280</v>
      </c>
      <c r="E113" s="198" t="s">
        <v>1409</v>
      </c>
      <c r="G113" s="197">
        <v>454</v>
      </c>
      <c r="H113" s="198" t="s">
        <v>1099</v>
      </c>
    </row>
    <row r="114" spans="1:8" ht="14.15" customHeight="1" x14ac:dyDescent="0.25">
      <c r="A114" s="197">
        <v>100</v>
      </c>
      <c r="B114" s="198" t="s">
        <v>1100</v>
      </c>
      <c r="D114" s="197">
        <v>281</v>
      </c>
      <c r="E114" s="198" t="s">
        <v>1101</v>
      </c>
      <c r="G114" s="197">
        <v>575</v>
      </c>
      <c r="H114" s="198" t="s">
        <v>1102</v>
      </c>
    </row>
    <row r="115" spans="1:8" ht="14.15" customHeight="1" x14ac:dyDescent="0.25">
      <c r="A115" s="197">
        <v>101</v>
      </c>
      <c r="B115" s="198" t="s">
        <v>1103</v>
      </c>
      <c r="D115" s="197">
        <v>295</v>
      </c>
      <c r="E115" s="198" t="s">
        <v>1104</v>
      </c>
      <c r="G115" s="197">
        <v>456</v>
      </c>
      <c r="H115" s="198" t="s">
        <v>1105</v>
      </c>
    </row>
    <row r="116" spans="1:8" ht="14.15" customHeight="1" x14ac:dyDescent="0.25">
      <c r="A116" s="197">
        <v>585</v>
      </c>
      <c r="B116" s="198" t="s">
        <v>1106</v>
      </c>
      <c r="D116" s="197">
        <v>282</v>
      </c>
      <c r="E116" s="198" t="s">
        <v>1107</v>
      </c>
      <c r="G116" s="197">
        <v>457</v>
      </c>
      <c r="H116" s="198" t="s">
        <v>1108</v>
      </c>
    </row>
    <row r="117" spans="1:8" ht="14.15" customHeight="1" x14ac:dyDescent="0.25">
      <c r="A117" s="197">
        <v>102</v>
      </c>
      <c r="B117" s="198" t="s">
        <v>1109</v>
      </c>
      <c r="D117" s="197">
        <v>283</v>
      </c>
      <c r="E117" s="198" t="s">
        <v>1110</v>
      </c>
      <c r="G117" s="197">
        <v>458</v>
      </c>
      <c r="H117" s="198" t="s">
        <v>1111</v>
      </c>
    </row>
    <row r="118" spans="1:8" ht="14.15" customHeight="1" x14ac:dyDescent="0.25">
      <c r="A118" s="197">
        <v>103</v>
      </c>
      <c r="B118" s="198" t="s">
        <v>1112</v>
      </c>
      <c r="D118" s="197">
        <v>284</v>
      </c>
      <c r="E118" s="198" t="s">
        <v>1113</v>
      </c>
      <c r="G118" s="197">
        <v>557</v>
      </c>
      <c r="H118" s="198" t="s">
        <v>1114</v>
      </c>
    </row>
    <row r="119" spans="1:8" ht="14.15" customHeight="1" x14ac:dyDescent="0.25">
      <c r="A119" s="197">
        <v>104</v>
      </c>
      <c r="B119" s="198" t="s">
        <v>1115</v>
      </c>
      <c r="D119" s="197">
        <v>285</v>
      </c>
      <c r="E119" s="198" t="s">
        <v>1116</v>
      </c>
      <c r="G119" s="197">
        <v>459</v>
      </c>
      <c r="H119" s="198" t="s">
        <v>1117</v>
      </c>
    </row>
    <row r="120" spans="1:8" ht="14.15" customHeight="1" x14ac:dyDescent="0.25">
      <c r="A120" s="197">
        <v>105</v>
      </c>
      <c r="B120" s="198" t="s">
        <v>1118</v>
      </c>
      <c r="D120" s="197">
        <v>287</v>
      </c>
      <c r="E120" s="198" t="s">
        <v>1119</v>
      </c>
      <c r="G120" s="197">
        <v>626</v>
      </c>
      <c r="H120" s="198" t="s">
        <v>167</v>
      </c>
    </row>
    <row r="121" spans="1:8" ht="14.15" customHeight="1" x14ac:dyDescent="0.25">
      <c r="A121" s="197">
        <v>106</v>
      </c>
      <c r="B121" s="198" t="s">
        <v>3588</v>
      </c>
      <c r="D121" s="197">
        <v>288</v>
      </c>
      <c r="E121" s="198" t="s">
        <v>3589</v>
      </c>
      <c r="G121" s="197">
        <v>460</v>
      </c>
      <c r="H121" s="198" t="s">
        <v>3590</v>
      </c>
    </row>
    <row r="122" spans="1:8" ht="14.15" customHeight="1" x14ac:dyDescent="0.25">
      <c r="A122" s="197">
        <v>107</v>
      </c>
      <c r="B122" s="198" t="s">
        <v>3591</v>
      </c>
      <c r="D122" s="197">
        <v>554</v>
      </c>
      <c r="E122" s="198" t="s">
        <v>3592</v>
      </c>
      <c r="G122" s="197">
        <v>461</v>
      </c>
      <c r="H122" s="198" t="s">
        <v>3593</v>
      </c>
    </row>
    <row r="123" spans="1:8" ht="14.15" customHeight="1" x14ac:dyDescent="0.25">
      <c r="A123" s="197">
        <v>108</v>
      </c>
      <c r="B123" s="198" t="s">
        <v>3594</v>
      </c>
      <c r="D123" s="197">
        <v>289</v>
      </c>
      <c r="E123" s="198" t="s">
        <v>3595</v>
      </c>
      <c r="G123" s="197">
        <v>462</v>
      </c>
      <c r="H123" s="198" t="s">
        <v>3596</v>
      </c>
    </row>
    <row r="124" spans="1:8" ht="14.15" customHeight="1" x14ac:dyDescent="0.25">
      <c r="A124" s="197">
        <v>110</v>
      </c>
      <c r="B124" s="198" t="s">
        <v>3597</v>
      </c>
      <c r="D124" s="197">
        <v>290</v>
      </c>
      <c r="E124" s="198" t="s">
        <v>3598</v>
      </c>
      <c r="G124" s="197">
        <v>463</v>
      </c>
      <c r="H124" s="198" t="s">
        <v>3599</v>
      </c>
    </row>
    <row r="125" spans="1:8" ht="14.15" customHeight="1" x14ac:dyDescent="0.25">
      <c r="A125" s="197">
        <v>111</v>
      </c>
      <c r="B125" s="198" t="s">
        <v>3600</v>
      </c>
      <c r="D125" s="197">
        <v>537</v>
      </c>
      <c r="E125" s="198" t="s">
        <v>3601</v>
      </c>
      <c r="G125" s="197">
        <v>601</v>
      </c>
      <c r="H125" s="198" t="s">
        <v>3602</v>
      </c>
    </row>
    <row r="126" spans="1:8" ht="14.15" customHeight="1" x14ac:dyDescent="0.25">
      <c r="A126" s="197">
        <v>113</v>
      </c>
      <c r="B126" s="198" t="s">
        <v>3603</v>
      </c>
      <c r="D126" s="197">
        <v>291</v>
      </c>
      <c r="E126" s="198" t="s">
        <v>3601</v>
      </c>
      <c r="G126" s="197">
        <v>464</v>
      </c>
      <c r="H126" s="198" t="s">
        <v>3604</v>
      </c>
    </row>
    <row r="127" spans="1:8" ht="14.15" customHeight="1" x14ac:dyDescent="0.25">
      <c r="A127" s="197">
        <v>114</v>
      </c>
      <c r="B127" s="198" t="s">
        <v>3605</v>
      </c>
      <c r="D127" s="197">
        <v>292</v>
      </c>
      <c r="E127" s="198" t="s">
        <v>1120</v>
      </c>
      <c r="G127" s="197">
        <v>593</v>
      </c>
      <c r="H127" s="198" t="s">
        <v>1121</v>
      </c>
    </row>
    <row r="128" spans="1:8" ht="14.15" customHeight="1" x14ac:dyDescent="0.25">
      <c r="A128" s="197">
        <v>619</v>
      </c>
      <c r="B128" s="198" t="s">
        <v>1122</v>
      </c>
      <c r="D128" s="197">
        <v>561</v>
      </c>
      <c r="E128" s="198" t="s">
        <v>1123</v>
      </c>
      <c r="G128" s="197">
        <v>466</v>
      </c>
      <c r="H128" s="198" t="s">
        <v>1124</v>
      </c>
    </row>
    <row r="129" spans="1:8" ht="14.15" customHeight="1" x14ac:dyDescent="0.25">
      <c r="A129" s="197">
        <v>115</v>
      </c>
      <c r="B129" s="198" t="s">
        <v>1125</v>
      </c>
      <c r="D129" s="197">
        <v>293</v>
      </c>
      <c r="E129" s="198" t="s">
        <v>1126</v>
      </c>
      <c r="G129" s="197">
        <v>467</v>
      </c>
      <c r="H129" s="198" t="s">
        <v>1127</v>
      </c>
    </row>
    <row r="130" spans="1:8" ht="14.15" customHeight="1" x14ac:dyDescent="0.25">
      <c r="A130" s="197">
        <v>116</v>
      </c>
      <c r="B130" s="198" t="s">
        <v>1128</v>
      </c>
      <c r="D130" s="197">
        <v>294</v>
      </c>
      <c r="E130" s="198" t="s">
        <v>1487</v>
      </c>
      <c r="G130" s="197">
        <v>468</v>
      </c>
      <c r="H130" s="198" t="s">
        <v>1488</v>
      </c>
    </row>
    <row r="131" spans="1:8" ht="14.15" customHeight="1" x14ac:dyDescent="0.25">
      <c r="A131" s="197">
        <v>629</v>
      </c>
      <c r="B131" s="198" t="s">
        <v>1489</v>
      </c>
      <c r="D131" s="197">
        <v>296</v>
      </c>
      <c r="E131" s="198" t="s">
        <v>1490</v>
      </c>
      <c r="G131" s="197">
        <v>469</v>
      </c>
      <c r="H131" s="198" t="s">
        <v>1491</v>
      </c>
    </row>
    <row r="132" spans="1:8" ht="14.15" customHeight="1" x14ac:dyDescent="0.25">
      <c r="A132" s="197">
        <v>117</v>
      </c>
      <c r="B132" s="198" t="s">
        <v>1492</v>
      </c>
      <c r="D132" s="197">
        <v>297</v>
      </c>
      <c r="E132" s="198" t="s">
        <v>1493</v>
      </c>
      <c r="G132" s="197">
        <v>471</v>
      </c>
      <c r="H132" s="198" t="s">
        <v>1494</v>
      </c>
    </row>
    <row r="133" spans="1:8" ht="14.15" customHeight="1" x14ac:dyDescent="0.25">
      <c r="A133" s="197">
        <v>571</v>
      </c>
      <c r="B133" s="198" t="s">
        <v>95</v>
      </c>
      <c r="D133" s="197">
        <v>588</v>
      </c>
      <c r="E133" s="198" t="s">
        <v>96</v>
      </c>
      <c r="G133" s="197">
        <v>472</v>
      </c>
      <c r="H133" s="198" t="s">
        <v>97</v>
      </c>
    </row>
    <row r="134" spans="1:8" ht="14.15" customHeight="1" x14ac:dyDescent="0.25">
      <c r="A134" s="197">
        <v>118</v>
      </c>
      <c r="B134" s="198" t="s">
        <v>98</v>
      </c>
      <c r="D134" s="197">
        <v>299</v>
      </c>
      <c r="E134" s="198" t="s">
        <v>99</v>
      </c>
      <c r="G134" s="197">
        <v>473</v>
      </c>
      <c r="H134" s="198" t="s">
        <v>3192</v>
      </c>
    </row>
    <row r="135" spans="1:8" ht="14.15" customHeight="1" x14ac:dyDescent="0.25">
      <c r="A135" s="197">
        <v>119</v>
      </c>
      <c r="B135" s="198" t="s">
        <v>3193</v>
      </c>
      <c r="D135" s="197">
        <v>300</v>
      </c>
      <c r="E135" s="198" t="s">
        <v>3194</v>
      </c>
      <c r="G135" s="197">
        <v>474</v>
      </c>
      <c r="H135" s="198" t="s">
        <v>3195</v>
      </c>
    </row>
    <row r="136" spans="1:8" ht="14.15" customHeight="1" x14ac:dyDescent="0.25">
      <c r="A136" s="197">
        <v>120</v>
      </c>
      <c r="B136" s="198" t="s">
        <v>3196</v>
      </c>
      <c r="D136" s="197">
        <v>301</v>
      </c>
      <c r="E136" s="198" t="s">
        <v>3197</v>
      </c>
      <c r="G136" s="197">
        <v>475</v>
      </c>
      <c r="H136" s="198" t="s">
        <v>3198</v>
      </c>
    </row>
    <row r="137" spans="1:8" ht="14.15" customHeight="1" x14ac:dyDescent="0.25">
      <c r="A137" s="197">
        <v>121</v>
      </c>
      <c r="B137" s="198" t="s">
        <v>3199</v>
      </c>
      <c r="D137" s="197">
        <v>302</v>
      </c>
      <c r="E137" s="198" t="s">
        <v>3200</v>
      </c>
      <c r="G137" s="197">
        <v>541</v>
      </c>
      <c r="H137" s="198" t="s">
        <v>3201</v>
      </c>
    </row>
    <row r="138" spans="1:8" ht="14.15" customHeight="1" x14ac:dyDescent="0.25">
      <c r="A138" s="197">
        <v>122</v>
      </c>
      <c r="B138" s="198" t="s">
        <v>3202</v>
      </c>
      <c r="D138" s="197">
        <v>303</v>
      </c>
      <c r="E138" s="198" t="s">
        <v>3203</v>
      </c>
      <c r="G138" s="197">
        <v>476</v>
      </c>
      <c r="H138" s="198" t="s">
        <v>3204</v>
      </c>
    </row>
    <row r="139" spans="1:8" ht="14.15" customHeight="1" x14ac:dyDescent="0.25">
      <c r="A139" s="197">
        <v>123</v>
      </c>
      <c r="B139" s="198" t="s">
        <v>3205</v>
      </c>
      <c r="D139" s="197">
        <v>304</v>
      </c>
      <c r="E139" s="198" t="s">
        <v>3206</v>
      </c>
      <c r="G139" s="197">
        <v>477</v>
      </c>
      <c r="H139" s="198" t="s">
        <v>1846</v>
      </c>
    </row>
    <row r="140" spans="1:8" ht="14.15" customHeight="1" x14ac:dyDescent="0.25">
      <c r="A140" s="197">
        <v>124</v>
      </c>
      <c r="B140" s="198" t="s">
        <v>184</v>
      </c>
      <c r="D140" s="197">
        <v>306</v>
      </c>
      <c r="E140" s="198" t="s">
        <v>185</v>
      </c>
      <c r="G140" s="197">
        <v>478</v>
      </c>
      <c r="H140" s="198" t="s">
        <v>186</v>
      </c>
    </row>
    <row r="141" spans="1:8" ht="14.15" customHeight="1" x14ac:dyDescent="0.25">
      <c r="A141" s="197">
        <v>618</v>
      </c>
      <c r="B141" s="198" t="s">
        <v>187</v>
      </c>
      <c r="D141" s="197">
        <v>307</v>
      </c>
      <c r="E141" s="198" t="s">
        <v>188</v>
      </c>
      <c r="G141" s="197">
        <v>565</v>
      </c>
      <c r="H141" s="198" t="s">
        <v>189</v>
      </c>
    </row>
    <row r="142" spans="1:8" ht="14.15" customHeight="1" x14ac:dyDescent="0.25">
      <c r="A142" s="197">
        <v>125</v>
      </c>
      <c r="B142" s="198" t="s">
        <v>190</v>
      </c>
      <c r="D142" s="197">
        <v>308</v>
      </c>
      <c r="E142" s="198" t="s">
        <v>191</v>
      </c>
      <c r="G142" s="197">
        <v>558</v>
      </c>
      <c r="H142" s="198" t="s">
        <v>192</v>
      </c>
    </row>
    <row r="143" spans="1:8" ht="14.15" customHeight="1" x14ac:dyDescent="0.25">
      <c r="A143" s="197">
        <v>569</v>
      </c>
      <c r="B143" s="198" t="s">
        <v>2541</v>
      </c>
      <c r="D143" s="197">
        <v>605</v>
      </c>
      <c r="E143" s="198" t="s">
        <v>2542</v>
      </c>
      <c r="G143" s="197">
        <v>480</v>
      </c>
      <c r="H143" s="198" t="s">
        <v>2543</v>
      </c>
    </row>
    <row r="144" spans="1:8" ht="14.15" customHeight="1" x14ac:dyDescent="0.25">
      <c r="A144" s="199">
        <v>127</v>
      </c>
      <c r="B144" s="200" t="s">
        <v>2544</v>
      </c>
      <c r="D144" s="199">
        <v>309</v>
      </c>
      <c r="E144" s="200" t="s">
        <v>2545</v>
      </c>
      <c r="G144" s="199">
        <v>481</v>
      </c>
      <c r="H144" s="200" t="s">
        <v>2546</v>
      </c>
    </row>
    <row r="145" spans="1:8" ht="14.15" customHeight="1" x14ac:dyDescent="0.25">
      <c r="A145" s="199">
        <v>129</v>
      </c>
      <c r="B145" s="200" t="s">
        <v>2547</v>
      </c>
      <c r="D145" s="199">
        <v>542</v>
      </c>
      <c r="E145" s="200" t="s">
        <v>2548</v>
      </c>
      <c r="G145" s="199">
        <v>483</v>
      </c>
      <c r="H145" s="200" t="s">
        <v>2549</v>
      </c>
    </row>
    <row r="146" spans="1:8" ht="14.15" customHeight="1" x14ac:dyDescent="0.25">
      <c r="A146" s="199">
        <v>604</v>
      </c>
      <c r="B146" s="200" t="s">
        <v>2550</v>
      </c>
      <c r="D146" s="199">
        <v>311</v>
      </c>
      <c r="E146" s="200" t="s">
        <v>2551</v>
      </c>
      <c r="G146" s="199">
        <v>484</v>
      </c>
      <c r="H146" s="200" t="s">
        <v>2552</v>
      </c>
    </row>
    <row r="147" spans="1:8" ht="14.15" customHeight="1" x14ac:dyDescent="0.25">
      <c r="A147" s="199">
        <v>130</v>
      </c>
      <c r="B147" s="200" t="s">
        <v>2519</v>
      </c>
      <c r="D147" s="199">
        <v>312</v>
      </c>
      <c r="E147" s="200" t="s">
        <v>2520</v>
      </c>
      <c r="G147" s="199">
        <v>485</v>
      </c>
      <c r="H147" s="200" t="s">
        <v>1876</v>
      </c>
    </row>
    <row r="148" spans="1:8" ht="14.15" customHeight="1" x14ac:dyDescent="0.25">
      <c r="A148" s="199">
        <v>131</v>
      </c>
      <c r="B148" s="200" t="s">
        <v>1877</v>
      </c>
      <c r="D148" s="199">
        <v>313</v>
      </c>
      <c r="E148" s="200" t="s">
        <v>1878</v>
      </c>
      <c r="G148" s="199">
        <v>486</v>
      </c>
      <c r="H148" s="200" t="s">
        <v>1879</v>
      </c>
    </row>
    <row r="149" spans="1:8" ht="14.15" customHeight="1" x14ac:dyDescent="0.25">
      <c r="A149" s="199">
        <v>132</v>
      </c>
      <c r="B149" s="200" t="s">
        <v>1366</v>
      </c>
      <c r="D149" s="199">
        <v>314</v>
      </c>
      <c r="E149" s="200" t="s">
        <v>1367</v>
      </c>
      <c r="G149" s="199">
        <v>487</v>
      </c>
      <c r="H149" s="200" t="s">
        <v>1368</v>
      </c>
    </row>
    <row r="150" spans="1:8" ht="14.15" customHeight="1" x14ac:dyDescent="0.25">
      <c r="A150" s="199">
        <v>134</v>
      </c>
      <c r="B150" s="200" t="s">
        <v>1369</v>
      </c>
      <c r="D150" s="199">
        <v>535</v>
      </c>
      <c r="E150" s="200" t="s">
        <v>1370</v>
      </c>
      <c r="G150" s="199">
        <v>488</v>
      </c>
      <c r="H150" s="200" t="s">
        <v>1371</v>
      </c>
    </row>
    <row r="151" spans="1:8" ht="14.15" customHeight="1" x14ac:dyDescent="0.25">
      <c r="A151" s="199">
        <v>135</v>
      </c>
      <c r="B151" s="200" t="s">
        <v>1372</v>
      </c>
      <c r="D151" s="199">
        <v>315</v>
      </c>
      <c r="E151" s="200" t="s">
        <v>1373</v>
      </c>
      <c r="G151" s="199">
        <v>489</v>
      </c>
      <c r="H151" s="200" t="s">
        <v>1374</v>
      </c>
    </row>
    <row r="152" spans="1:8" ht="14.15" customHeight="1" x14ac:dyDescent="0.25">
      <c r="A152" s="199">
        <v>136</v>
      </c>
      <c r="B152" s="200" t="s">
        <v>1375</v>
      </c>
      <c r="D152" s="199">
        <v>316</v>
      </c>
      <c r="E152" s="200" t="s">
        <v>1376</v>
      </c>
      <c r="G152" s="199">
        <v>490</v>
      </c>
      <c r="H152" s="200" t="s">
        <v>1377</v>
      </c>
    </row>
    <row r="153" spans="1:8" ht="14.15" customHeight="1" x14ac:dyDescent="0.25">
      <c r="A153" s="199">
        <v>137</v>
      </c>
      <c r="B153" s="200" t="s">
        <v>1378</v>
      </c>
      <c r="D153" s="199">
        <v>317</v>
      </c>
      <c r="E153" s="200" t="s">
        <v>1379</v>
      </c>
      <c r="G153" s="199">
        <v>491</v>
      </c>
      <c r="H153" s="200" t="s">
        <v>1380</v>
      </c>
    </row>
    <row r="154" spans="1:8" ht="14.15" customHeight="1" x14ac:dyDescent="0.25">
      <c r="A154" s="199">
        <v>138</v>
      </c>
      <c r="B154" s="200" t="s">
        <v>1381</v>
      </c>
      <c r="D154" s="199">
        <v>318</v>
      </c>
      <c r="E154" s="200" t="s">
        <v>1382</v>
      </c>
      <c r="G154" s="199">
        <v>492</v>
      </c>
      <c r="H154" s="200" t="s">
        <v>1383</v>
      </c>
    </row>
    <row r="155" spans="1:8" ht="14.15" customHeight="1" x14ac:dyDescent="0.25">
      <c r="A155" s="199">
        <v>139</v>
      </c>
      <c r="B155" s="200" t="s">
        <v>1384</v>
      </c>
      <c r="D155" s="199">
        <v>320</v>
      </c>
      <c r="E155" s="200" t="s">
        <v>1385</v>
      </c>
      <c r="G155" s="199">
        <v>493</v>
      </c>
      <c r="H155" s="200" t="s">
        <v>1386</v>
      </c>
    </row>
    <row r="156" spans="1:8" ht="14.15" customHeight="1" x14ac:dyDescent="0.25">
      <c r="A156" s="199">
        <v>140</v>
      </c>
      <c r="B156" s="200" t="s">
        <v>1387</v>
      </c>
      <c r="D156" s="199">
        <v>321</v>
      </c>
      <c r="E156" s="200" t="s">
        <v>1388</v>
      </c>
      <c r="G156" s="199">
        <v>494</v>
      </c>
      <c r="H156" s="200" t="s">
        <v>1389</v>
      </c>
    </row>
    <row r="157" spans="1:8" ht="14.15" customHeight="1" x14ac:dyDescent="0.25">
      <c r="A157" s="199">
        <v>141</v>
      </c>
      <c r="B157" s="200" t="s">
        <v>1390</v>
      </c>
      <c r="D157" s="199">
        <v>323</v>
      </c>
      <c r="E157" s="200" t="s">
        <v>1391</v>
      </c>
      <c r="G157" s="199">
        <v>495</v>
      </c>
      <c r="H157" s="200" t="s">
        <v>1392</v>
      </c>
    </row>
    <row r="158" spans="1:8" ht="14.15" customHeight="1" x14ac:dyDescent="0.25">
      <c r="A158" s="199">
        <v>510</v>
      </c>
      <c r="B158" s="200" t="s">
        <v>1393</v>
      </c>
      <c r="D158" s="199">
        <v>324</v>
      </c>
      <c r="E158" s="200" t="s">
        <v>1394</v>
      </c>
      <c r="G158" s="199">
        <v>497</v>
      </c>
      <c r="H158" s="200" t="s">
        <v>1395</v>
      </c>
    </row>
    <row r="159" spans="1:8" ht="14.15" customHeight="1" x14ac:dyDescent="0.25">
      <c r="A159" s="199">
        <v>144</v>
      </c>
      <c r="B159" s="200" t="s">
        <v>1396</v>
      </c>
      <c r="D159" s="199">
        <v>325</v>
      </c>
      <c r="E159" s="200" t="s">
        <v>1397</v>
      </c>
      <c r="G159" s="199">
        <v>498</v>
      </c>
      <c r="H159" s="200" t="s">
        <v>2597</v>
      </c>
    </row>
    <row r="160" spans="1:8" ht="14.15" customHeight="1" x14ac:dyDescent="0.25">
      <c r="A160" s="199">
        <v>145</v>
      </c>
      <c r="B160" s="200" t="s">
        <v>2598</v>
      </c>
      <c r="D160" s="199">
        <v>326</v>
      </c>
      <c r="E160" s="200" t="s">
        <v>2599</v>
      </c>
      <c r="G160" s="199">
        <v>579</v>
      </c>
      <c r="H160" s="200" t="s">
        <v>2320</v>
      </c>
    </row>
    <row r="161" spans="1:8" ht="14.15" customHeight="1" x14ac:dyDescent="0.25">
      <c r="A161" s="199">
        <v>146</v>
      </c>
      <c r="B161" s="200" t="s">
        <v>2321</v>
      </c>
      <c r="D161" s="199">
        <v>327</v>
      </c>
      <c r="E161" s="200" t="s">
        <v>2322</v>
      </c>
      <c r="G161" s="199">
        <v>499</v>
      </c>
      <c r="H161" s="200" t="s">
        <v>2323</v>
      </c>
    </row>
    <row r="162" spans="1:8" ht="14.15" customHeight="1" x14ac:dyDescent="0.25">
      <c r="A162" s="199">
        <v>148</v>
      </c>
      <c r="B162" s="200" t="s">
        <v>2324</v>
      </c>
      <c r="D162" s="199">
        <v>328</v>
      </c>
      <c r="E162" s="200" t="s">
        <v>2325</v>
      </c>
      <c r="G162" s="199">
        <v>500</v>
      </c>
      <c r="H162" s="200" t="s">
        <v>2326</v>
      </c>
    </row>
    <row r="163" spans="1:8" ht="14.15" customHeight="1" x14ac:dyDescent="0.25">
      <c r="A163" s="199">
        <v>149</v>
      </c>
      <c r="B163" s="200" t="s">
        <v>2327</v>
      </c>
      <c r="D163" s="199">
        <v>329</v>
      </c>
      <c r="E163" s="200" t="s">
        <v>2328</v>
      </c>
      <c r="G163" s="199">
        <v>502</v>
      </c>
      <c r="H163" s="200" t="s">
        <v>2329</v>
      </c>
    </row>
    <row r="164" spans="1:8" ht="14.15" customHeight="1" x14ac:dyDescent="0.25">
      <c r="A164" s="199">
        <v>150</v>
      </c>
      <c r="B164" s="200" t="s">
        <v>2330</v>
      </c>
      <c r="D164" s="199">
        <v>330</v>
      </c>
      <c r="E164" s="200" t="s">
        <v>2331</v>
      </c>
      <c r="G164" s="199">
        <v>584</v>
      </c>
      <c r="H164" s="200" t="s">
        <v>2332</v>
      </c>
    </row>
    <row r="165" spans="1:8" ht="14.15" customHeight="1" x14ac:dyDescent="0.25">
      <c r="A165" s="199">
        <v>152</v>
      </c>
      <c r="B165" s="200" t="s">
        <v>2333</v>
      </c>
      <c r="D165" s="199">
        <v>581</v>
      </c>
      <c r="E165" s="200" t="s">
        <v>2334</v>
      </c>
      <c r="G165" s="199">
        <v>503</v>
      </c>
      <c r="H165" s="200" t="s">
        <v>2335</v>
      </c>
    </row>
    <row r="166" spans="1:8" ht="14.15" customHeight="1" x14ac:dyDescent="0.25">
      <c r="A166" s="199">
        <v>153</v>
      </c>
      <c r="B166" s="200" t="s">
        <v>2336</v>
      </c>
      <c r="D166" s="199">
        <v>331</v>
      </c>
      <c r="E166" s="200" t="s">
        <v>2337</v>
      </c>
      <c r="G166" s="199">
        <v>504</v>
      </c>
      <c r="H166" s="200" t="s">
        <v>2338</v>
      </c>
    </row>
    <row r="167" spans="1:8" ht="14.15" customHeight="1" x14ac:dyDescent="0.25">
      <c r="A167" s="199">
        <v>154</v>
      </c>
      <c r="B167" s="200" t="s">
        <v>2339</v>
      </c>
      <c r="D167" s="199">
        <v>332</v>
      </c>
      <c r="E167" s="200" t="s">
        <v>2340</v>
      </c>
      <c r="G167" s="199">
        <v>505</v>
      </c>
      <c r="H167" s="200" t="s">
        <v>2341</v>
      </c>
    </row>
    <row r="168" spans="1:8" ht="14.15" customHeight="1" x14ac:dyDescent="0.25">
      <c r="A168" s="199">
        <v>155</v>
      </c>
      <c r="B168" s="200" t="s">
        <v>2342</v>
      </c>
      <c r="D168" s="199">
        <v>333</v>
      </c>
      <c r="E168" s="200" t="s">
        <v>2343</v>
      </c>
      <c r="G168" s="199">
        <v>506</v>
      </c>
      <c r="H168" s="200" t="s">
        <v>2344</v>
      </c>
    </row>
    <row r="169" spans="1:8" ht="14.15" customHeight="1" x14ac:dyDescent="0.25">
      <c r="A169" s="199">
        <v>156</v>
      </c>
      <c r="B169" s="200" t="s">
        <v>2345</v>
      </c>
      <c r="D169" s="199">
        <v>334</v>
      </c>
      <c r="E169" s="200" t="s">
        <v>2346</v>
      </c>
      <c r="G169" s="199">
        <v>507</v>
      </c>
      <c r="H169" s="200" t="s">
        <v>2347</v>
      </c>
    </row>
    <row r="170" spans="1:8" ht="14.15" customHeight="1" x14ac:dyDescent="0.25">
      <c r="A170" s="199">
        <v>158</v>
      </c>
      <c r="B170" s="200" t="s">
        <v>2348</v>
      </c>
      <c r="D170" s="199">
        <v>455</v>
      </c>
      <c r="E170" s="200" t="s">
        <v>2349</v>
      </c>
      <c r="G170" s="199">
        <v>508</v>
      </c>
      <c r="H170" s="200" t="s">
        <v>2350</v>
      </c>
    </row>
    <row r="171" spans="1:8" ht="14.15" customHeight="1" x14ac:dyDescent="0.25">
      <c r="A171" s="199">
        <v>159</v>
      </c>
      <c r="B171" s="200" t="s">
        <v>2351</v>
      </c>
      <c r="D171" s="199">
        <v>335</v>
      </c>
      <c r="E171" s="200" t="s">
        <v>2352</v>
      </c>
      <c r="G171" s="199">
        <v>509</v>
      </c>
      <c r="H171" s="200" t="s">
        <v>2353</v>
      </c>
    </row>
    <row r="172" spans="1:8" ht="14.15" customHeight="1" x14ac:dyDescent="0.25">
      <c r="A172" s="199">
        <v>161</v>
      </c>
      <c r="B172" s="200" t="s">
        <v>2354</v>
      </c>
      <c r="D172" s="199">
        <v>337</v>
      </c>
      <c r="E172" s="200" t="s">
        <v>2355</v>
      </c>
      <c r="G172" s="199">
        <v>511</v>
      </c>
      <c r="H172" s="200" t="s">
        <v>2356</v>
      </c>
    </row>
    <row r="173" spans="1:8" ht="14.15" customHeight="1" x14ac:dyDescent="0.25">
      <c r="A173" s="199">
        <v>609</v>
      </c>
      <c r="B173" s="200" t="s">
        <v>2357</v>
      </c>
      <c r="D173" s="199">
        <v>338</v>
      </c>
      <c r="E173" s="200" t="s">
        <v>2358</v>
      </c>
      <c r="G173" s="199">
        <v>512</v>
      </c>
      <c r="H173" s="200" t="s">
        <v>2359</v>
      </c>
    </row>
    <row r="174" spans="1:8" ht="14.15" customHeight="1" x14ac:dyDescent="0.25">
      <c r="A174" s="199">
        <v>163</v>
      </c>
      <c r="B174" s="200" t="s">
        <v>2360</v>
      </c>
      <c r="D174" s="199">
        <v>339</v>
      </c>
      <c r="E174" s="200" t="s">
        <v>2361</v>
      </c>
      <c r="G174" s="199">
        <v>513</v>
      </c>
      <c r="H174" s="200" t="s">
        <v>2362</v>
      </c>
    </row>
    <row r="175" spans="1:8" ht="14.15" customHeight="1" x14ac:dyDescent="0.25">
      <c r="A175" s="199">
        <v>164</v>
      </c>
      <c r="B175" s="200" t="s">
        <v>2363</v>
      </c>
      <c r="D175" s="199">
        <v>340</v>
      </c>
      <c r="E175" s="200" t="s">
        <v>2364</v>
      </c>
      <c r="G175" s="199">
        <v>514</v>
      </c>
      <c r="H175" s="200" t="s">
        <v>2365</v>
      </c>
    </row>
    <row r="176" spans="1:8" ht="14.15" customHeight="1" x14ac:dyDescent="0.25">
      <c r="A176" s="199">
        <v>165</v>
      </c>
      <c r="B176" s="200" t="s">
        <v>2366</v>
      </c>
      <c r="D176" s="199">
        <v>271</v>
      </c>
      <c r="E176" s="200" t="s">
        <v>2053</v>
      </c>
      <c r="G176" s="199">
        <v>516</v>
      </c>
      <c r="H176" s="200" t="s">
        <v>771</v>
      </c>
    </row>
    <row r="177" spans="1:8" ht="14.15" customHeight="1" x14ac:dyDescent="0.25">
      <c r="A177" s="199">
        <v>599</v>
      </c>
      <c r="B177" s="200" t="s">
        <v>772</v>
      </c>
      <c r="D177" s="199">
        <v>616</v>
      </c>
      <c r="E177" s="200" t="s">
        <v>773</v>
      </c>
      <c r="G177" s="199">
        <v>625</v>
      </c>
      <c r="H177" s="200" t="s">
        <v>774</v>
      </c>
    </row>
    <row r="178" spans="1:8" ht="14.15" customHeight="1" x14ac:dyDescent="0.25">
      <c r="A178" s="199">
        <v>166</v>
      </c>
      <c r="B178" s="200" t="s">
        <v>775</v>
      </c>
      <c r="D178" s="199">
        <v>341</v>
      </c>
      <c r="E178" s="200" t="s">
        <v>776</v>
      </c>
      <c r="G178" s="199">
        <v>517</v>
      </c>
      <c r="H178" s="200" t="s">
        <v>777</v>
      </c>
    </row>
    <row r="179" spans="1:8" ht="14.15" customHeight="1" x14ac:dyDescent="0.25">
      <c r="A179" s="199">
        <v>167</v>
      </c>
      <c r="B179" s="200" t="s">
        <v>778</v>
      </c>
      <c r="D179" s="199">
        <v>342</v>
      </c>
      <c r="E179" s="200" t="s">
        <v>779</v>
      </c>
      <c r="G179" s="199">
        <v>518</v>
      </c>
      <c r="H179" s="200" t="s">
        <v>780</v>
      </c>
    </row>
    <row r="180" spans="1:8" ht="14.15" customHeight="1" x14ac:dyDescent="0.25">
      <c r="A180" s="199">
        <v>168</v>
      </c>
      <c r="B180" s="200" t="s">
        <v>781</v>
      </c>
      <c r="D180" s="199">
        <v>343</v>
      </c>
      <c r="E180" s="200" t="s">
        <v>782</v>
      </c>
      <c r="G180" s="199">
        <v>519</v>
      </c>
      <c r="H180" s="200" t="s">
        <v>783</v>
      </c>
    </row>
    <row r="181" spans="1:8" ht="14.15" customHeight="1" x14ac:dyDescent="0.25">
      <c r="A181" s="199">
        <v>169</v>
      </c>
      <c r="B181" s="200" t="s">
        <v>784</v>
      </c>
      <c r="D181" s="199">
        <v>544</v>
      </c>
      <c r="E181" s="200" t="s">
        <v>785</v>
      </c>
      <c r="G181" s="199">
        <v>520</v>
      </c>
      <c r="H181" s="200" t="s">
        <v>786</v>
      </c>
    </row>
    <row r="182" spans="1:8" ht="14.15" customHeight="1" x14ac:dyDescent="0.25">
      <c r="A182" s="199">
        <v>170</v>
      </c>
      <c r="B182" s="200" t="s">
        <v>787</v>
      </c>
      <c r="D182" s="199">
        <v>344</v>
      </c>
      <c r="E182" s="200" t="s">
        <v>788</v>
      </c>
      <c r="G182" s="199">
        <v>595</v>
      </c>
      <c r="H182" s="200" t="s">
        <v>789</v>
      </c>
    </row>
    <row r="183" spans="1:8" ht="14.15" customHeight="1" x14ac:dyDescent="0.25">
      <c r="A183" s="199">
        <v>171</v>
      </c>
      <c r="B183" s="200" t="s">
        <v>790</v>
      </c>
      <c r="D183" s="199">
        <v>345</v>
      </c>
      <c r="E183" s="200" t="s">
        <v>791</v>
      </c>
      <c r="G183" s="199">
        <v>521</v>
      </c>
      <c r="H183" s="200" t="s">
        <v>792</v>
      </c>
    </row>
    <row r="184" spans="1:8" ht="14.15" customHeight="1" x14ac:dyDescent="0.25">
      <c r="A184" s="199">
        <v>552</v>
      </c>
      <c r="B184" s="200" t="s">
        <v>793</v>
      </c>
      <c r="D184" s="199">
        <v>346</v>
      </c>
      <c r="E184" s="200" t="s">
        <v>794</v>
      </c>
      <c r="G184" s="199">
        <v>133</v>
      </c>
      <c r="H184" s="200" t="s">
        <v>795</v>
      </c>
    </row>
    <row r="185" spans="1:8" ht="14.15" customHeight="1" x14ac:dyDescent="0.25">
      <c r="A185" s="199">
        <v>172</v>
      </c>
      <c r="B185" s="200" t="s">
        <v>796</v>
      </c>
      <c r="D185" s="199">
        <v>347</v>
      </c>
      <c r="E185" s="200" t="s">
        <v>797</v>
      </c>
      <c r="G185" s="199">
        <v>522</v>
      </c>
      <c r="H185" s="200" t="s">
        <v>798</v>
      </c>
    </row>
    <row r="186" spans="1:8" ht="14.15" customHeight="1" x14ac:dyDescent="0.25">
      <c r="A186" s="199">
        <v>173</v>
      </c>
      <c r="B186" s="200" t="s">
        <v>799</v>
      </c>
      <c r="D186" s="199">
        <v>348</v>
      </c>
      <c r="E186" s="200" t="s">
        <v>800</v>
      </c>
      <c r="G186" s="199">
        <v>543</v>
      </c>
      <c r="H186" s="200" t="s">
        <v>801</v>
      </c>
    </row>
    <row r="187" spans="1:8" ht="14.15" customHeight="1" x14ac:dyDescent="0.25">
      <c r="A187" s="199">
        <v>559</v>
      </c>
      <c r="B187" s="200" t="s">
        <v>802</v>
      </c>
      <c r="D187" s="199">
        <v>349</v>
      </c>
      <c r="E187" s="200" t="s">
        <v>803</v>
      </c>
      <c r="G187" s="199">
        <v>523</v>
      </c>
      <c r="H187" s="200" t="s">
        <v>804</v>
      </c>
    </row>
    <row r="188" spans="1:8" ht="14.15" customHeight="1" x14ac:dyDescent="0.25">
      <c r="A188" s="199">
        <v>560</v>
      </c>
      <c r="B188" s="200" t="s">
        <v>805</v>
      </c>
      <c r="D188" s="199">
        <v>350</v>
      </c>
      <c r="E188" s="200" t="s">
        <v>806</v>
      </c>
      <c r="G188" s="199">
        <v>524</v>
      </c>
      <c r="H188" s="200" t="s">
        <v>807</v>
      </c>
    </row>
    <row r="189" spans="1:8" ht="14.15" customHeight="1" x14ac:dyDescent="0.25">
      <c r="A189" s="199">
        <v>623</v>
      </c>
      <c r="B189" s="200" t="s">
        <v>808</v>
      </c>
      <c r="D189" s="199">
        <v>573</v>
      </c>
      <c r="E189" s="200" t="s">
        <v>809</v>
      </c>
      <c r="G189" s="199">
        <v>525</v>
      </c>
      <c r="H189" s="200" t="s">
        <v>810</v>
      </c>
    </row>
    <row r="190" spans="1:8" ht="14.15" customHeight="1" x14ac:dyDescent="0.25">
      <c r="A190" s="199">
        <v>175</v>
      </c>
      <c r="B190" s="200" t="s">
        <v>811</v>
      </c>
      <c r="D190" s="199">
        <v>351</v>
      </c>
      <c r="E190" s="200" t="s">
        <v>812</v>
      </c>
      <c r="G190" s="199">
        <v>526</v>
      </c>
      <c r="H190" s="200" t="s">
        <v>813</v>
      </c>
    </row>
    <row r="191" spans="1:8" ht="14.15" customHeight="1" x14ac:dyDescent="0.25">
      <c r="A191" s="199">
        <v>176</v>
      </c>
      <c r="B191" s="200" t="s">
        <v>814</v>
      </c>
      <c r="D191" s="199">
        <v>352</v>
      </c>
      <c r="E191" s="200" t="s">
        <v>815</v>
      </c>
      <c r="G191" s="199">
        <v>527</v>
      </c>
      <c r="H191" s="200" t="s">
        <v>816</v>
      </c>
    </row>
    <row r="192" spans="1:8" ht="14.15" customHeight="1" x14ac:dyDescent="0.25">
      <c r="A192" s="199">
        <v>177</v>
      </c>
      <c r="B192" s="200" t="s">
        <v>172</v>
      </c>
      <c r="D192" s="199">
        <v>354</v>
      </c>
      <c r="E192" s="200" t="s">
        <v>173</v>
      </c>
      <c r="G192" s="199">
        <v>528</v>
      </c>
      <c r="H192" s="200" t="s">
        <v>174</v>
      </c>
    </row>
    <row r="193" spans="1:8" ht="14.15" customHeight="1" x14ac:dyDescent="0.25">
      <c r="A193" s="199">
        <v>178</v>
      </c>
      <c r="B193" s="200" t="s">
        <v>1161</v>
      </c>
      <c r="D193" s="199">
        <v>355</v>
      </c>
      <c r="E193" s="200" t="s">
        <v>1162</v>
      </c>
      <c r="G193" s="199">
        <v>566</v>
      </c>
      <c r="H193" s="200" t="s">
        <v>1163</v>
      </c>
    </row>
    <row r="194" spans="1:8" ht="14.15" customHeight="1" x14ac:dyDescent="0.25">
      <c r="A194" s="199">
        <v>179</v>
      </c>
      <c r="B194" s="200" t="s">
        <v>1164</v>
      </c>
      <c r="D194" s="199">
        <v>356</v>
      </c>
      <c r="E194" s="200" t="s">
        <v>1165</v>
      </c>
      <c r="G194" s="199">
        <v>530</v>
      </c>
      <c r="H194" s="200" t="s">
        <v>1166</v>
      </c>
    </row>
    <row r="195" spans="1:8" ht="14.15" customHeight="1" x14ac:dyDescent="0.25">
      <c r="A195" s="199">
        <v>596</v>
      </c>
      <c r="B195" s="200" t="s">
        <v>1167</v>
      </c>
      <c r="D195" s="199">
        <v>589</v>
      </c>
      <c r="E195" s="200" t="s">
        <v>1168</v>
      </c>
      <c r="G195" s="199">
        <v>531</v>
      </c>
      <c r="H195" s="200" t="s">
        <v>1169</v>
      </c>
    </row>
    <row r="196" spans="1:8" ht="14.15" customHeight="1" x14ac:dyDescent="0.25">
      <c r="A196" s="199">
        <v>180</v>
      </c>
      <c r="B196" s="200" t="s">
        <v>1170</v>
      </c>
      <c r="D196" s="199">
        <v>620</v>
      </c>
      <c r="E196" s="200" t="s">
        <v>1171</v>
      </c>
      <c r="G196" s="199">
        <v>540</v>
      </c>
      <c r="H196" s="200" t="s">
        <v>1172</v>
      </c>
    </row>
    <row r="197" spans="1:8" ht="14.15" customHeight="1" x14ac:dyDescent="0.25">
      <c r="A197" s="199">
        <v>181</v>
      </c>
      <c r="B197" s="200" t="s">
        <v>1173</v>
      </c>
      <c r="D197" s="199">
        <v>590</v>
      </c>
      <c r="E197" s="200" t="s">
        <v>2862</v>
      </c>
      <c r="G197" s="199">
        <v>602</v>
      </c>
      <c r="H197" s="200" t="s">
        <v>2863</v>
      </c>
    </row>
    <row r="198" spans="1:8" ht="14.15" customHeight="1" x14ac:dyDescent="0.25">
      <c r="A198" s="199">
        <v>597</v>
      </c>
      <c r="B198" s="200" t="s">
        <v>2888</v>
      </c>
      <c r="D198" s="199">
        <v>357</v>
      </c>
      <c r="E198" s="200" t="s">
        <v>2889</v>
      </c>
      <c r="G198" s="199">
        <v>534</v>
      </c>
      <c r="H198" s="200" t="s">
        <v>2890</v>
      </c>
    </row>
    <row r="199" spans="1:8" ht="14.15" customHeight="1" x14ac:dyDescent="0.25">
      <c r="A199" s="199">
        <v>183</v>
      </c>
      <c r="B199" s="200" t="s">
        <v>2891</v>
      </c>
      <c r="D199" s="199">
        <v>583</v>
      </c>
      <c r="E199" s="200" t="s">
        <v>2892</v>
      </c>
      <c r="G199" s="201"/>
      <c r="H199" s="202"/>
    </row>
    <row r="200" spans="1:8" ht="14.15" customHeight="1" x14ac:dyDescent="0.25">
      <c r="A200" s="203">
        <v>184</v>
      </c>
      <c r="B200" s="204" t="s">
        <v>2893</v>
      </c>
      <c r="D200" s="203">
        <v>574</v>
      </c>
      <c r="E200" s="204" t="s">
        <v>2892</v>
      </c>
      <c r="G200" s="205"/>
      <c r="H200" s="206"/>
    </row>
    <row r="201" spans="1:8" ht="5.15"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5"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5"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5"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5"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15"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5" zeroHeight="1" x14ac:dyDescent="0.25"/>
  <cols>
    <col min="1" max="1" width="10.7265625" style="230" customWidth="1"/>
    <col min="2" max="3" width="45.7265625" style="230" customWidth="1"/>
    <col min="4" max="4" width="0.81640625" style="230" customWidth="1"/>
    <col min="5" max="16384" width="0" style="230" hidden="1"/>
  </cols>
  <sheetData>
    <row r="1" spans="1:8" s="184" customFormat="1" ht="20.149999999999999"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5"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8" customHeight="1" x14ac:dyDescent="0.25">
      <c r="A42" s="54" t="s">
        <v>175</v>
      </c>
      <c r="B42" s="505" t="s">
        <v>230</v>
      </c>
      <c r="C42" s="505"/>
    </row>
    <row r="43" spans="1:3" ht="84" customHeight="1" x14ac:dyDescent="0.25">
      <c r="A43" s="54" t="s">
        <v>4186</v>
      </c>
      <c r="B43" s="505" t="s">
        <v>4242</v>
      </c>
      <c r="C43" s="505"/>
    </row>
    <row r="44" spans="1:3" ht="5.15"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5" zeroHeight="1" x14ac:dyDescent="0.25"/>
  <cols>
    <col min="1" max="1" width="0.81640625" customWidth="1"/>
    <col min="2" max="2" width="112.7265625" customWidth="1"/>
    <col min="3" max="3" width="0.81640625" customWidth="1"/>
    <col min="4" max="255" width="9.1796875" hidden="1" customWidth="1"/>
  </cols>
  <sheetData>
    <row r="1" spans="2:2" ht="15" customHeight="1" x14ac:dyDescent="0.25">
      <c r="B1" s="51" t="s">
        <v>866</v>
      </c>
    </row>
    <row r="2" spans="2:2" ht="18" x14ac:dyDescent="0.4">
      <c r="B2" s="81" t="s">
        <v>2382</v>
      </c>
    </row>
    <row r="3" spans="2:2" ht="13" x14ac:dyDescent="0.3">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15"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3" sqref="B33"/>
    </sheetView>
  </sheetViews>
  <sheetFormatPr defaultColWidth="0" defaultRowHeight="12.5" zeroHeight="1" x14ac:dyDescent="0.25"/>
  <cols>
    <col min="1" max="1" width="14.7265625" style="1" customWidth="1"/>
    <col min="2" max="3" width="10.7265625" style="1" customWidth="1"/>
    <col min="4" max="4" width="12.7265625" style="1" customWidth="1"/>
    <col min="5" max="5" width="6.7265625" style="1" customWidth="1"/>
    <col min="6" max="6" width="10.7265625" style="1" customWidth="1"/>
    <col min="7" max="7" width="11.7265625" style="1" customWidth="1"/>
    <col min="8" max="8" width="8.7265625" style="1" customWidth="1"/>
    <col min="9" max="9" width="6.7265625" style="1" customWidth="1"/>
    <col min="10" max="11" width="15.7265625" style="1" customWidth="1"/>
    <col min="12" max="12" width="0.81640625" style="1" customWidth="1"/>
    <col min="13" max="16384" width="9.17968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5" customHeight="1" x14ac:dyDescent="0.25">
      <c r="A2" s="18"/>
      <c r="B2" s="18"/>
      <c r="C2" s="18"/>
      <c r="D2" s="18"/>
      <c r="E2" s="18"/>
      <c r="F2" s="18"/>
      <c r="H2" s="102">
        <f>LOOKUP(B22,A107:A663,C107:C663)</f>
        <v>14</v>
      </c>
      <c r="I2" s="18"/>
      <c r="J2" s="355" t="s">
        <v>3715</v>
      </c>
      <c r="K2" s="355"/>
    </row>
    <row r="3" spans="1:11" ht="5.15" customHeight="1" x14ac:dyDescent="0.25">
      <c r="B3" s="4"/>
      <c r="C3" s="4"/>
      <c r="D3" s="4"/>
      <c r="E3" s="4"/>
      <c r="F3" s="4"/>
      <c r="G3" s="4"/>
      <c r="H3" s="4"/>
      <c r="I3" s="4"/>
    </row>
    <row r="4" spans="1:11" ht="35.15" customHeight="1" x14ac:dyDescent="0.5">
      <c r="A4" s="356" t="s">
        <v>3518</v>
      </c>
      <c r="B4" s="356"/>
      <c r="C4" s="356"/>
      <c r="D4" s="356"/>
      <c r="E4" s="356"/>
      <c r="F4" s="356"/>
      <c r="G4" s="356"/>
      <c r="H4" s="356"/>
      <c r="I4" s="356"/>
      <c r="J4" s="356"/>
      <c r="K4" s="356"/>
    </row>
    <row r="5" spans="1:11" ht="40"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10014</v>
      </c>
      <c r="C6" s="12"/>
      <c r="D6" s="360" t="s">
        <v>3128</v>
      </c>
      <c r="E6" s="361"/>
      <c r="F6" s="15" t="s">
        <v>237</v>
      </c>
      <c r="G6" s="12"/>
      <c r="H6" s="12"/>
      <c r="I6" s="12"/>
      <c r="J6" s="368">
        <f>SUM(Skriveni!G2:G1561)</f>
        <v>113466937.99100003</v>
      </c>
      <c r="K6" s="368"/>
    </row>
    <row r="7" spans="1:11" ht="3" customHeight="1" x14ac:dyDescent="0.25">
      <c r="A7" s="12"/>
      <c r="B7" s="12"/>
      <c r="C7" s="12"/>
      <c r="D7" s="12"/>
      <c r="E7" s="12"/>
      <c r="F7" s="12"/>
      <c r="G7" s="12"/>
      <c r="H7" s="12"/>
      <c r="I7" s="12"/>
      <c r="J7" s="12"/>
      <c r="K7" s="12"/>
    </row>
    <row r="8" spans="1:11" ht="15" customHeight="1" x14ac:dyDescent="0.25">
      <c r="A8" s="22" t="s">
        <v>3125</v>
      </c>
      <c r="B8" s="27">
        <v>3030016</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31208</v>
      </c>
      <c r="C12" s="357" t="s">
        <v>2221</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2643029195</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327</v>
      </c>
      <c r="C22" s="351" t="str">
        <f>IF(B22&gt;0, "Županija: " &amp; LOOKUP(H2,A83:A103,B83:B103) &amp; ", grad/općina: " &amp; LOOKUP(B22,A107:A663,B107:B663),"Šifra grada/općine nije upisana")</f>
        <v>Županija: OSIJEČKO-BARANJSKA, grad/općina: PETRIJEVCI</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10"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4300</v>
      </c>
      <c r="C31" s="388" t="s">
        <v>1591</v>
      </c>
      <c r="D31" s="389"/>
      <c r="E31" s="82" t="str">
        <f>IF(Kont!E292&gt;0,Kont!E292,"Nema")</f>
        <v>Nema</v>
      </c>
      <c r="F31" s="12"/>
      <c r="G31" s="13" t="s">
        <v>1449</v>
      </c>
      <c r="H31" s="380" t="s">
        <v>4298</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15"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3"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3983687</v>
      </c>
      <c r="K39" s="114">
        <f>PRRAS!E12</f>
        <v>4474722</v>
      </c>
    </row>
    <row r="40" spans="1:11" ht="13" customHeight="1" x14ac:dyDescent="0.25">
      <c r="A40" s="371"/>
      <c r="B40" s="376" t="str">
        <f>PRRAS!B159</f>
        <v xml:space="preserve">RASHODI POSLOVANJA (AOP 149+160+193+212+221+246+257) </v>
      </c>
      <c r="C40" s="401"/>
      <c r="D40" s="401"/>
      <c r="E40" s="401"/>
      <c r="F40" s="401"/>
      <c r="G40" s="401"/>
      <c r="H40" s="401"/>
      <c r="I40" s="115">
        <f>PRRAS!C159</f>
        <v>148</v>
      </c>
      <c r="J40" s="116">
        <f>PRRAS!D159</f>
        <v>3902854</v>
      </c>
      <c r="K40" s="117">
        <f>PRRAS!E159</f>
        <v>4175949</v>
      </c>
    </row>
    <row r="41" spans="1:11" ht="13"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140539</v>
      </c>
    </row>
    <row r="42" spans="1:11" ht="13"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5344</v>
      </c>
      <c r="K42" s="120">
        <f>PRRAS!E649</f>
        <v>0</v>
      </c>
    </row>
    <row r="43" spans="1:11" ht="13" customHeight="1" x14ac:dyDescent="0.25">
      <c r="A43" s="370" t="s">
        <v>2272</v>
      </c>
      <c r="B43" s="402" t="str">
        <f>Bil!B13</f>
        <v>Nefinancijska imovina (AOP 003+007+046+047+051+058)</v>
      </c>
      <c r="C43" s="403"/>
      <c r="D43" s="403"/>
      <c r="E43" s="403"/>
      <c r="F43" s="403"/>
      <c r="G43" s="403"/>
      <c r="H43" s="403"/>
      <c r="I43" s="112">
        <f>Bil!C13</f>
        <v>2</v>
      </c>
      <c r="J43" s="113">
        <f>Bil!D13</f>
        <v>16540061</v>
      </c>
      <c r="K43" s="114">
        <f>Bil!E13</f>
        <v>16273913</v>
      </c>
    </row>
    <row r="44" spans="1:11" ht="13" customHeight="1" x14ac:dyDescent="0.25">
      <c r="A44" s="371"/>
      <c r="B44" s="376" t="str">
        <f>Bil!B74</f>
        <v>Financijska imovina (AOP 064+073+081+112+128+140+157+158)</v>
      </c>
      <c r="C44" s="401"/>
      <c r="D44" s="401"/>
      <c r="E44" s="401"/>
      <c r="F44" s="401"/>
      <c r="G44" s="401"/>
      <c r="H44" s="401"/>
      <c r="I44" s="115">
        <f>Bil!C74</f>
        <v>63</v>
      </c>
      <c r="J44" s="116">
        <f>Bil!D74</f>
        <v>369941</v>
      </c>
      <c r="K44" s="117">
        <f>Bil!E74</f>
        <v>517623</v>
      </c>
    </row>
    <row r="45" spans="1:11" ht="13" customHeight="1" x14ac:dyDescent="0.25">
      <c r="A45" s="371"/>
      <c r="B45" s="376" t="str">
        <f>Bil!B174</f>
        <v xml:space="preserve">Obveze (AOP 164+175+176+192+220) </v>
      </c>
      <c r="C45" s="401"/>
      <c r="D45" s="401"/>
      <c r="E45" s="401"/>
      <c r="F45" s="401"/>
      <c r="G45" s="401"/>
      <c r="H45" s="401"/>
      <c r="I45" s="115">
        <f>Bil!C174</f>
        <v>163</v>
      </c>
      <c r="J45" s="116">
        <f>Bil!D174</f>
        <v>375284</v>
      </c>
      <c r="K45" s="117">
        <f>Bil!E174</f>
        <v>377084</v>
      </c>
    </row>
    <row r="46" spans="1:11" ht="13" customHeight="1" x14ac:dyDescent="0.25">
      <c r="A46" s="372"/>
      <c r="B46" s="390" t="str">
        <f>Bil!B234</f>
        <v>Vlastiti izvori (224 + 232 - 236 + 240 do 242)</v>
      </c>
      <c r="C46" s="391"/>
      <c r="D46" s="391"/>
      <c r="E46" s="391"/>
      <c r="F46" s="391"/>
      <c r="G46" s="391"/>
      <c r="H46" s="391"/>
      <c r="I46" s="118">
        <f>Bil!C234</f>
        <v>223</v>
      </c>
      <c r="J46" s="119">
        <f>Bil!D234</f>
        <v>16534717</v>
      </c>
      <c r="K46" s="120">
        <f>Bil!E234</f>
        <v>16414452</v>
      </c>
    </row>
    <row r="47" spans="1:11" ht="13"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3"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3"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3" customHeight="1" x14ac:dyDescent="0.25">
      <c r="A50" s="371"/>
      <c r="B50" s="376" t="str">
        <f>RasF!B121</f>
        <v>Obrazovanje (AOP 111+114+117+118+121 do 124)</v>
      </c>
      <c r="C50" s="376"/>
      <c r="D50" s="376"/>
      <c r="E50" s="376"/>
      <c r="F50" s="376"/>
      <c r="G50" s="376"/>
      <c r="H50" s="376"/>
      <c r="I50" s="115">
        <f>RasF!C121</f>
        <v>110</v>
      </c>
      <c r="J50" s="116">
        <f>RasF!D121</f>
        <v>4015408</v>
      </c>
      <c r="K50" s="117">
        <f>RasF!E121</f>
        <v>4328839</v>
      </c>
    </row>
    <row r="51" spans="1:11" ht="13" customHeight="1" x14ac:dyDescent="0.25">
      <c r="A51" s="372"/>
      <c r="B51" s="390" t="str">
        <f>RasF!B148</f>
        <v>Kontrolni zbroj (AOP 001+018+024+031+071+078+085+103+110+125)</v>
      </c>
      <c r="C51" s="390"/>
      <c r="D51" s="390"/>
      <c r="E51" s="390"/>
      <c r="F51" s="390"/>
      <c r="G51" s="390"/>
      <c r="H51" s="390"/>
      <c r="I51" s="118">
        <f>RasF!C148</f>
        <v>137</v>
      </c>
      <c r="J51" s="119">
        <f>RasF!D148</f>
        <v>4015408</v>
      </c>
      <c r="K51" s="120">
        <f>RasF!E148</f>
        <v>4328839</v>
      </c>
    </row>
    <row r="52" spans="1:11" ht="13" customHeight="1" x14ac:dyDescent="0.25">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3" customHeight="1" x14ac:dyDescent="0.25">
      <c r="A53" s="371"/>
      <c r="B53" s="401" t="str">
        <f>PVRIO!B29</f>
        <v>Promjene u obujmu imovine (AOP 019+026)</v>
      </c>
      <c r="C53" s="401"/>
      <c r="D53" s="401"/>
      <c r="E53" s="401"/>
      <c r="F53" s="401"/>
      <c r="G53" s="401"/>
      <c r="H53" s="401"/>
      <c r="I53" s="115">
        <f>PVRIO!C29</f>
        <v>18</v>
      </c>
      <c r="J53" s="116">
        <f>PVRIO!D29</f>
        <v>0</v>
      </c>
      <c r="K53" s="117">
        <f>PVRIO!E29</f>
        <v>0</v>
      </c>
    </row>
    <row r="54" spans="1:11" ht="13"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3"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3"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375284</v>
      </c>
    </row>
    <row r="57" spans="1:11" ht="13"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377084</v>
      </c>
    </row>
    <row r="58" spans="1:11" ht="13"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3"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377084</v>
      </c>
    </row>
    <row r="60" spans="1:11" ht="5.15" customHeight="1" x14ac:dyDescent="0.25">
      <c r="A60" s="5"/>
      <c r="B60" s="6"/>
      <c r="C60" s="6"/>
      <c r="D60" s="6"/>
      <c r="E60" s="6"/>
      <c r="F60" s="6"/>
      <c r="G60" s="6"/>
      <c r="H60" s="6"/>
      <c r="I60" s="6"/>
      <c r="J60" s="7"/>
      <c r="K60" s="7"/>
    </row>
    <row r="61" spans="1:11" ht="36.75" customHeight="1" x14ac:dyDescent="0.3">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15"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201" sqref="E201"/>
    </sheetView>
  </sheetViews>
  <sheetFormatPr defaultColWidth="0" defaultRowHeight="11.5" zeroHeight="1" x14ac:dyDescent="0.25"/>
  <cols>
    <col min="1" max="1" width="9" style="291" customWidth="1"/>
    <col min="2" max="2" width="70.7265625" style="291" customWidth="1"/>
    <col min="3" max="3" width="4.26953125" style="291" customWidth="1"/>
    <col min="4" max="5" width="14.7265625" style="291" customWidth="1"/>
    <col min="6" max="6" width="6.81640625" style="291" customWidth="1"/>
    <col min="7" max="7" width="0.81640625" style="307" customWidth="1"/>
    <col min="8" max="248" width="6.7265625" style="292" hidden="1" customWidth="1"/>
    <col min="249" max="16384" width="0" style="292" hidden="1"/>
  </cols>
  <sheetData>
    <row r="1" spans="1:7" s="18" customFormat="1" ht="20.149999999999999" customHeight="1" thickBot="1" x14ac:dyDescent="0.35">
      <c r="A1" s="420" t="s">
        <v>2788</v>
      </c>
      <c r="B1" s="421"/>
      <c r="C1" s="424" t="s">
        <v>3382</v>
      </c>
      <c r="D1" s="425"/>
      <c r="E1" s="425"/>
      <c r="F1" s="425"/>
    </row>
    <row r="2" spans="1:7" s="23" customFormat="1" ht="40"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5">
      <c r="A4" s="36" t="s">
        <v>2661</v>
      </c>
      <c r="B4" s="413" t="str">
        <f>"RKP: "&amp;IF(RefStr!B6&lt;&gt;"",TEXT(INT(VALUE(RefStr!B6)),"00000"),"_____"&amp;",  "&amp;"MB: "&amp;IF(RefStr!B8&lt;&gt;"",TEXT(INT(VALUE(RefStr!B8)),"00000000"),"________")&amp;"  OIB: "&amp;IF(RefStr!K14&lt;&gt;"",RefStr!K14,"___________"))</f>
        <v>RKP: 10014</v>
      </c>
      <c r="C4" s="414"/>
      <c r="D4" s="414"/>
      <c r="E4" s="415">
        <f>SUM(Skriveni!G2:G976)</f>
        <v>51311695.725000016</v>
      </c>
      <c r="F4" s="416"/>
    </row>
    <row r="5" spans="1:7" s="23" customFormat="1" ht="15" customHeight="1" x14ac:dyDescent="0.25">
      <c r="B5" s="413" t="str">
        <f>"Naziv: "&amp;IF(RefStr!B10&lt;&gt;"",RefStr!B10,"_______________________________________")</f>
        <v>Naziv: O.Š. PETRIJEVCI</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8520 Osnovno obrazovanje</v>
      </c>
      <c r="C7" s="412"/>
      <c r="D7" s="412"/>
      <c r="E7" s="412"/>
      <c r="F7" s="412"/>
    </row>
    <row r="8" spans="1:7" s="23" customFormat="1" ht="14.25" customHeight="1" x14ac:dyDescent="0.25">
      <c r="A8" s="25"/>
      <c r="B8" s="25"/>
      <c r="C8" s="25"/>
      <c r="F8" s="286" t="s">
        <v>2232</v>
      </c>
    </row>
    <row r="9" spans="1:7" ht="46"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3983687</v>
      </c>
      <c r="E12" s="147">
        <f>E13+E50+E56+E85+E116+E134+E141+E147</f>
        <v>4474722</v>
      </c>
      <c r="F12" s="148">
        <f>IF(D12&lt;&gt;0,IF(E12/D12&gt;=100,"&gt;&gt;100",E12/D12*100),"-")</f>
        <v>112.32614409716426</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3" x14ac:dyDescent="0.25">
      <c r="A56" s="145">
        <v>63</v>
      </c>
      <c r="B56" s="146" t="s">
        <v>912</v>
      </c>
      <c r="C56" s="345">
        <v>45</v>
      </c>
      <c r="D56" s="147">
        <f>D57+D60+D65+D68+D71+D74+D77+D80</f>
        <v>3387399</v>
      </c>
      <c r="E56" s="147">
        <f>E57+E60+E65+E68+E71+E74+E77+E80</f>
        <v>3716919</v>
      </c>
      <c r="F56" s="150">
        <f t="shared" si="0"/>
        <v>109.72781771500789</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0</v>
      </c>
      <c r="E68" s="147">
        <f>SUM(E69:E70)</f>
        <v>90804</v>
      </c>
      <c r="F68" s="150" t="str">
        <f t="shared" si="0"/>
        <v>-</v>
      </c>
    </row>
    <row r="69" spans="1:6" s="8" customFormat="1" x14ac:dyDescent="0.25">
      <c r="A69" s="145">
        <v>6341</v>
      </c>
      <c r="B69" s="146" t="s">
        <v>3699</v>
      </c>
      <c r="C69" s="345">
        <v>58</v>
      </c>
      <c r="D69" s="149"/>
      <c r="E69" s="149">
        <v>90804</v>
      </c>
      <c r="F69" s="148" t="str">
        <f t="shared" si="0"/>
        <v>-</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3387399</v>
      </c>
      <c r="E74" s="147">
        <f>SUM(E75:E76)</f>
        <v>3616222</v>
      </c>
      <c r="F74" s="150">
        <f t="shared" si="0"/>
        <v>106.75512391660978</v>
      </c>
    </row>
    <row r="75" spans="1:6" s="8" customFormat="1" x14ac:dyDescent="0.25">
      <c r="A75" s="145" t="s">
        <v>1142</v>
      </c>
      <c r="B75" s="146" t="s">
        <v>3980</v>
      </c>
      <c r="C75" s="345">
        <v>64</v>
      </c>
      <c r="D75" s="149">
        <v>3351722</v>
      </c>
      <c r="E75" s="149">
        <v>3557072</v>
      </c>
      <c r="F75" s="148">
        <f t="shared" si="0"/>
        <v>106.12670143884249</v>
      </c>
    </row>
    <row r="76" spans="1:6" s="8" customFormat="1" x14ac:dyDescent="0.25">
      <c r="A76" s="145" t="s">
        <v>3981</v>
      </c>
      <c r="B76" s="146" t="s">
        <v>3982</v>
      </c>
      <c r="C76" s="345">
        <v>65</v>
      </c>
      <c r="D76" s="149">
        <v>35677</v>
      </c>
      <c r="E76" s="149">
        <v>59150</v>
      </c>
      <c r="F76" s="148">
        <f t="shared" si="0"/>
        <v>165.79308798385514</v>
      </c>
    </row>
    <row r="77" spans="1:6" s="8" customFormat="1" x14ac:dyDescent="0.25">
      <c r="A77" s="145" t="s">
        <v>3983</v>
      </c>
      <c r="B77" s="146" t="s">
        <v>919</v>
      </c>
      <c r="C77" s="345">
        <v>66</v>
      </c>
      <c r="D77" s="147">
        <f>SUM(D78:D79)</f>
        <v>0</v>
      </c>
      <c r="E77" s="147">
        <f>SUM(E78:E79)</f>
        <v>9893</v>
      </c>
      <c r="F77" s="150" t="str">
        <f t="shared" si="0"/>
        <v>-</v>
      </c>
    </row>
    <row r="78" spans="1:6" s="8" customFormat="1" x14ac:dyDescent="0.25">
      <c r="A78" s="145" t="s">
        <v>3984</v>
      </c>
      <c r="B78" s="146" t="s">
        <v>920</v>
      </c>
      <c r="C78" s="345">
        <v>67</v>
      </c>
      <c r="D78" s="149"/>
      <c r="E78" s="149">
        <v>9893</v>
      </c>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3" x14ac:dyDescent="0.25">
      <c r="A83" s="152">
        <v>6393</v>
      </c>
      <c r="B83" s="153" t="s">
        <v>926</v>
      </c>
      <c r="C83" s="345">
        <v>72</v>
      </c>
      <c r="D83" s="149"/>
      <c r="E83" s="149"/>
      <c r="F83" s="148" t="str">
        <f t="shared" si="1"/>
        <v>-</v>
      </c>
    </row>
    <row r="84" spans="1:6" s="8" customFormat="1" ht="23"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22</v>
      </c>
      <c r="E85" s="147">
        <f>E86+E94+E101+E109</f>
        <v>4</v>
      </c>
      <c r="F85" s="150">
        <f t="shared" si="1"/>
        <v>18.181818181818183</v>
      </c>
    </row>
    <row r="86" spans="1:6" s="8" customFormat="1" x14ac:dyDescent="0.25">
      <c r="A86" s="145">
        <v>641</v>
      </c>
      <c r="B86" s="146" t="s">
        <v>929</v>
      </c>
      <c r="C86" s="345">
        <v>75</v>
      </c>
      <c r="D86" s="147">
        <f>SUM(D87:D93)</f>
        <v>22</v>
      </c>
      <c r="E86" s="147">
        <f>SUM(E87:E93)</f>
        <v>4</v>
      </c>
      <c r="F86" s="150">
        <f t="shared" si="1"/>
        <v>18.181818181818183</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22</v>
      </c>
      <c r="E88" s="149">
        <v>4</v>
      </c>
      <c r="F88" s="148">
        <f t="shared" si="1"/>
        <v>18.181818181818183</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3"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3"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3"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3"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3" x14ac:dyDescent="0.25">
      <c r="A110" s="145" t="s">
        <v>2165</v>
      </c>
      <c r="B110" s="146" t="s">
        <v>2166</v>
      </c>
      <c r="C110" s="345">
        <v>99</v>
      </c>
      <c r="D110" s="149"/>
      <c r="E110" s="149"/>
      <c r="F110" s="148" t="str">
        <f t="shared" si="1"/>
        <v>-</v>
      </c>
    </row>
    <row r="111" spans="1:6" s="8" customFormat="1" ht="23" x14ac:dyDescent="0.25">
      <c r="A111" s="145" t="s">
        <v>2167</v>
      </c>
      <c r="B111" s="146" t="s">
        <v>86</v>
      </c>
      <c r="C111" s="345">
        <v>100</v>
      </c>
      <c r="D111" s="149"/>
      <c r="E111" s="149"/>
      <c r="F111" s="148" t="str">
        <f t="shared" si="1"/>
        <v>-</v>
      </c>
    </row>
    <row r="112" spans="1:6" s="8" customFormat="1" ht="23" x14ac:dyDescent="0.25">
      <c r="A112" s="145" t="s">
        <v>87</v>
      </c>
      <c r="B112" s="146" t="s">
        <v>1272</v>
      </c>
      <c r="C112" s="345">
        <v>101</v>
      </c>
      <c r="D112" s="149"/>
      <c r="E112" s="149"/>
      <c r="F112" s="148" t="str">
        <f t="shared" si="1"/>
        <v>-</v>
      </c>
    </row>
    <row r="113" spans="1:6" s="8" customFormat="1" ht="23" x14ac:dyDescent="0.25">
      <c r="A113" s="145" t="s">
        <v>1273</v>
      </c>
      <c r="B113" s="146" t="s">
        <v>51</v>
      </c>
      <c r="C113" s="345">
        <v>102</v>
      </c>
      <c r="D113" s="149"/>
      <c r="E113" s="149"/>
      <c r="F113" s="148" t="str">
        <f t="shared" si="1"/>
        <v>-</v>
      </c>
    </row>
    <row r="114" spans="1:6" s="8" customFormat="1" ht="23"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3" x14ac:dyDescent="0.25">
      <c r="A116" s="145">
        <v>65</v>
      </c>
      <c r="B116" s="146" t="s">
        <v>421</v>
      </c>
      <c r="C116" s="345">
        <v>105</v>
      </c>
      <c r="D116" s="147">
        <f>D117+D122+D130</f>
        <v>113695</v>
      </c>
      <c r="E116" s="147">
        <f>E117+E122+E130</f>
        <v>37633</v>
      </c>
      <c r="F116" s="150">
        <f t="shared" si="1"/>
        <v>33.099960420423066</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113695</v>
      </c>
      <c r="E122" s="147">
        <f>SUM(E123:E129)</f>
        <v>37633</v>
      </c>
      <c r="F122" s="150">
        <f t="shared" si="1"/>
        <v>33.099960420423066</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113695</v>
      </c>
      <c r="E127" s="149">
        <v>37633</v>
      </c>
      <c r="F127" s="148">
        <f t="shared" si="1"/>
        <v>33.099960420423066</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15862</v>
      </c>
      <c r="E134" s="147">
        <f>E135+E138</f>
        <v>9316</v>
      </c>
      <c r="F134" s="150">
        <f t="shared" si="1"/>
        <v>58.731559702433486</v>
      </c>
    </row>
    <row r="135" spans="1:6" s="8" customFormat="1" x14ac:dyDescent="0.25">
      <c r="A135" s="145">
        <v>661</v>
      </c>
      <c r="B135" s="146" t="s">
        <v>425</v>
      </c>
      <c r="C135" s="345">
        <v>124</v>
      </c>
      <c r="D135" s="147">
        <f>SUM(D136:D137)</f>
        <v>13270</v>
      </c>
      <c r="E135" s="147">
        <f>SUM(E136:E137)</f>
        <v>7992</v>
      </c>
      <c r="F135" s="150">
        <f t="shared" si="1"/>
        <v>60.226073850791259</v>
      </c>
    </row>
    <row r="136" spans="1:6" s="8" customFormat="1" x14ac:dyDescent="0.25">
      <c r="A136" s="145">
        <v>6614</v>
      </c>
      <c r="B136" s="146" t="s">
        <v>3893</v>
      </c>
      <c r="C136" s="345">
        <v>125</v>
      </c>
      <c r="D136" s="149">
        <v>670</v>
      </c>
      <c r="E136" s="149">
        <v>572</v>
      </c>
      <c r="F136" s="148">
        <f t="shared" si="1"/>
        <v>85.373134328358219</v>
      </c>
    </row>
    <row r="137" spans="1:6" s="8" customFormat="1" x14ac:dyDescent="0.25">
      <c r="A137" s="145">
        <v>6615</v>
      </c>
      <c r="B137" s="146" t="s">
        <v>3894</v>
      </c>
      <c r="C137" s="345">
        <v>126</v>
      </c>
      <c r="D137" s="149">
        <v>12600</v>
      </c>
      <c r="E137" s="149">
        <v>7420</v>
      </c>
      <c r="F137" s="148">
        <f t="shared" si="1"/>
        <v>58.888888888888893</v>
      </c>
    </row>
    <row r="138" spans="1:6" s="8" customFormat="1" x14ac:dyDescent="0.25">
      <c r="A138" s="145">
        <v>663</v>
      </c>
      <c r="B138" s="151" t="s">
        <v>426</v>
      </c>
      <c r="C138" s="345">
        <v>127</v>
      </c>
      <c r="D138" s="147">
        <f>SUM(D139:D140)</f>
        <v>2592</v>
      </c>
      <c r="E138" s="147">
        <f>SUM(E139:E140)</f>
        <v>1324</v>
      </c>
      <c r="F138" s="150">
        <f t="shared" si="1"/>
        <v>51.080246913580254</v>
      </c>
    </row>
    <row r="139" spans="1:6" s="8" customFormat="1" x14ac:dyDescent="0.25">
      <c r="A139" s="145">
        <v>6631</v>
      </c>
      <c r="B139" s="146" t="s">
        <v>1502</v>
      </c>
      <c r="C139" s="345">
        <v>128</v>
      </c>
      <c r="D139" s="149">
        <v>2592</v>
      </c>
      <c r="E139" s="149"/>
      <c r="F139" s="148">
        <f t="shared" si="1"/>
        <v>0</v>
      </c>
    </row>
    <row r="140" spans="1:6" s="8" customFormat="1" x14ac:dyDescent="0.25">
      <c r="A140" s="145">
        <v>6632</v>
      </c>
      <c r="B140" s="151" t="s">
        <v>1503</v>
      </c>
      <c r="C140" s="345">
        <v>129</v>
      </c>
      <c r="D140" s="149"/>
      <c r="E140" s="149">
        <v>1324</v>
      </c>
      <c r="F140" s="148" t="str">
        <f t="shared" si="1"/>
        <v>-</v>
      </c>
    </row>
    <row r="141" spans="1:6" s="8" customFormat="1" x14ac:dyDescent="0.25">
      <c r="A141" s="145">
        <v>67</v>
      </c>
      <c r="B141" s="151" t="s">
        <v>427</v>
      </c>
      <c r="C141" s="345">
        <v>130</v>
      </c>
      <c r="D141" s="147">
        <f>D142+D146</f>
        <v>466709</v>
      </c>
      <c r="E141" s="147">
        <f>E142+E146</f>
        <v>710850</v>
      </c>
      <c r="F141" s="150">
        <f t="shared" si="1"/>
        <v>152.31118319980973</v>
      </c>
    </row>
    <row r="142" spans="1:6" s="8" customFormat="1" ht="23" x14ac:dyDescent="0.25">
      <c r="A142" s="145">
        <v>671</v>
      </c>
      <c r="B142" s="154" t="s">
        <v>1672</v>
      </c>
      <c r="C142" s="345">
        <v>131</v>
      </c>
      <c r="D142" s="147">
        <f>SUM(D143:D145)</f>
        <v>466709</v>
      </c>
      <c r="E142" s="147">
        <f>SUM(E143:E145)</f>
        <v>710850</v>
      </c>
      <c r="F142" s="150">
        <f t="shared" ref="F142:F205" si="2">IF(D142&lt;&gt;0,IF(E142/D142&gt;=100,"&gt;&gt;100",E142/D142*100),"-")</f>
        <v>152.31118319980973</v>
      </c>
    </row>
    <row r="143" spans="1:6" s="8" customFormat="1" x14ac:dyDescent="0.25">
      <c r="A143" s="145">
        <v>6711</v>
      </c>
      <c r="B143" s="146" t="s">
        <v>3582</v>
      </c>
      <c r="C143" s="345">
        <v>132</v>
      </c>
      <c r="D143" s="149">
        <v>389831</v>
      </c>
      <c r="E143" s="149">
        <v>618434</v>
      </c>
      <c r="F143" s="148">
        <f t="shared" si="2"/>
        <v>158.64156519106999</v>
      </c>
    </row>
    <row r="144" spans="1:6" s="8" customFormat="1" x14ac:dyDescent="0.25">
      <c r="A144" s="145">
        <v>6712</v>
      </c>
      <c r="B144" s="151" t="s">
        <v>2276</v>
      </c>
      <c r="C144" s="345">
        <v>133</v>
      </c>
      <c r="D144" s="149">
        <v>76878</v>
      </c>
      <c r="E144" s="149">
        <v>92416</v>
      </c>
      <c r="F144" s="148">
        <f t="shared" si="2"/>
        <v>120.21124378886027</v>
      </c>
    </row>
    <row r="145" spans="1:6" s="8" customFormat="1" ht="23"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3902854</v>
      </c>
      <c r="E159" s="147">
        <f>E160+E171+E204+E223+E232+E257+E268</f>
        <v>4175949</v>
      </c>
      <c r="F159" s="150">
        <f t="shared" si="2"/>
        <v>106.99731529798451</v>
      </c>
    </row>
    <row r="160" spans="1:6" s="8" customFormat="1" x14ac:dyDescent="0.25">
      <c r="A160" s="145">
        <v>31</v>
      </c>
      <c r="B160" s="146" t="s">
        <v>431</v>
      </c>
      <c r="C160" s="345">
        <v>149</v>
      </c>
      <c r="D160" s="147">
        <f>D161+D166+D167</f>
        <v>3201778</v>
      </c>
      <c r="E160" s="147">
        <f>E161+E166+E167</f>
        <v>3362887</v>
      </c>
      <c r="F160" s="150">
        <f t="shared" si="2"/>
        <v>105.03186042255273</v>
      </c>
    </row>
    <row r="161" spans="1:6" s="8" customFormat="1" x14ac:dyDescent="0.25">
      <c r="A161" s="145">
        <v>311</v>
      </c>
      <c r="B161" s="146" t="s">
        <v>432</v>
      </c>
      <c r="C161" s="345">
        <v>150</v>
      </c>
      <c r="D161" s="147">
        <f>SUM(D162:D165)</f>
        <v>2647896</v>
      </c>
      <c r="E161" s="147">
        <f>SUM(E162:E165)</f>
        <v>2779874</v>
      </c>
      <c r="F161" s="150">
        <f t="shared" si="2"/>
        <v>104.9842592005124</v>
      </c>
    </row>
    <row r="162" spans="1:6" s="8" customFormat="1" x14ac:dyDescent="0.25">
      <c r="A162" s="145">
        <v>3111</v>
      </c>
      <c r="B162" s="146" t="s">
        <v>385</v>
      </c>
      <c r="C162" s="345">
        <v>151</v>
      </c>
      <c r="D162" s="149">
        <v>2627897</v>
      </c>
      <c r="E162" s="149">
        <v>2751994</v>
      </c>
      <c r="F162" s="148">
        <f t="shared" si="2"/>
        <v>104.72229314923682</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1563</v>
      </c>
      <c r="E164" s="149">
        <v>5245</v>
      </c>
      <c r="F164" s="148">
        <f t="shared" si="2"/>
        <v>335.57261676263596</v>
      </c>
    </row>
    <row r="165" spans="1:6" s="8" customFormat="1" x14ac:dyDescent="0.25">
      <c r="A165" s="145">
        <v>3114</v>
      </c>
      <c r="B165" s="146" t="s">
        <v>388</v>
      </c>
      <c r="C165" s="345">
        <v>154</v>
      </c>
      <c r="D165" s="149">
        <v>18436</v>
      </c>
      <c r="E165" s="149">
        <v>22635</v>
      </c>
      <c r="F165" s="148">
        <f t="shared" si="2"/>
        <v>122.77609025819049</v>
      </c>
    </row>
    <row r="166" spans="1:6" s="8" customFormat="1" x14ac:dyDescent="0.25">
      <c r="A166" s="145">
        <v>312</v>
      </c>
      <c r="B166" s="146" t="s">
        <v>1597</v>
      </c>
      <c r="C166" s="345">
        <v>155</v>
      </c>
      <c r="D166" s="149">
        <v>96690</v>
      </c>
      <c r="E166" s="149">
        <v>103792</v>
      </c>
      <c r="F166" s="148">
        <f t="shared" si="2"/>
        <v>107.34512359085737</v>
      </c>
    </row>
    <row r="167" spans="1:6" s="8" customFormat="1" x14ac:dyDescent="0.25">
      <c r="A167" s="145">
        <v>313</v>
      </c>
      <c r="B167" s="146" t="s">
        <v>2853</v>
      </c>
      <c r="C167" s="345">
        <v>156</v>
      </c>
      <c r="D167" s="147">
        <f>SUM(D168:D170)</f>
        <v>457192</v>
      </c>
      <c r="E167" s="147">
        <f>SUM(E168:E170)</f>
        <v>479221</v>
      </c>
      <c r="F167" s="150">
        <f t="shared" si="2"/>
        <v>104.81832577997865</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412004</v>
      </c>
      <c r="E169" s="149">
        <v>431856</v>
      </c>
      <c r="F169" s="148">
        <f t="shared" si="2"/>
        <v>104.81839982136097</v>
      </c>
    </row>
    <row r="170" spans="1:6" s="8" customFormat="1" x14ac:dyDescent="0.25">
      <c r="A170" s="145">
        <v>3133</v>
      </c>
      <c r="B170" s="146" t="s">
        <v>264</v>
      </c>
      <c r="C170" s="345">
        <v>159</v>
      </c>
      <c r="D170" s="149">
        <v>45188</v>
      </c>
      <c r="E170" s="149">
        <v>47365</v>
      </c>
      <c r="F170" s="148">
        <f t="shared" si="2"/>
        <v>104.81765070372666</v>
      </c>
    </row>
    <row r="171" spans="1:6" s="8" customFormat="1" x14ac:dyDescent="0.25">
      <c r="A171" s="145">
        <v>32</v>
      </c>
      <c r="B171" s="146" t="s">
        <v>433</v>
      </c>
      <c r="C171" s="345">
        <v>160</v>
      </c>
      <c r="D171" s="147">
        <f>D172+D177+D185+D195+D196</f>
        <v>696635</v>
      </c>
      <c r="E171" s="147">
        <f>E172+E177+E185+E195+E196</f>
        <v>810213</v>
      </c>
      <c r="F171" s="150">
        <f t="shared" si="2"/>
        <v>116.30380328292433</v>
      </c>
    </row>
    <row r="172" spans="1:6" s="8" customFormat="1" x14ac:dyDescent="0.25">
      <c r="A172" s="145">
        <v>321</v>
      </c>
      <c r="B172" s="146" t="s">
        <v>3359</v>
      </c>
      <c r="C172" s="345">
        <v>161</v>
      </c>
      <c r="D172" s="147">
        <f>SUM(D173:D176)</f>
        <v>132167</v>
      </c>
      <c r="E172" s="147">
        <f>SUM(E173:E176)</f>
        <v>130217</v>
      </c>
      <c r="F172" s="150">
        <f t="shared" si="2"/>
        <v>98.524593885009111</v>
      </c>
    </row>
    <row r="173" spans="1:6" s="8" customFormat="1" x14ac:dyDescent="0.25">
      <c r="A173" s="145">
        <v>3211</v>
      </c>
      <c r="B173" s="146" t="s">
        <v>3243</v>
      </c>
      <c r="C173" s="345">
        <v>162</v>
      </c>
      <c r="D173" s="149">
        <v>2572</v>
      </c>
      <c r="E173" s="149">
        <v>1501</v>
      </c>
      <c r="F173" s="148">
        <f t="shared" si="2"/>
        <v>58.359253499222397</v>
      </c>
    </row>
    <row r="174" spans="1:6" s="8" customFormat="1" x14ac:dyDescent="0.25">
      <c r="A174" s="145">
        <v>3212</v>
      </c>
      <c r="B174" s="146" t="s">
        <v>108</v>
      </c>
      <c r="C174" s="345">
        <v>163</v>
      </c>
      <c r="D174" s="149">
        <v>116937</v>
      </c>
      <c r="E174" s="149">
        <v>116706</v>
      </c>
      <c r="F174" s="148">
        <f t="shared" si="2"/>
        <v>99.802457733651451</v>
      </c>
    </row>
    <row r="175" spans="1:6" s="8" customFormat="1" x14ac:dyDescent="0.25">
      <c r="A175" s="145">
        <v>3213</v>
      </c>
      <c r="B175" s="146" t="s">
        <v>2999</v>
      </c>
      <c r="C175" s="345">
        <v>164</v>
      </c>
      <c r="D175" s="149">
        <v>2200</v>
      </c>
      <c r="E175" s="149">
        <v>1450</v>
      </c>
      <c r="F175" s="148">
        <f t="shared" si="2"/>
        <v>65.909090909090907</v>
      </c>
    </row>
    <row r="176" spans="1:6" s="8" customFormat="1" x14ac:dyDescent="0.25">
      <c r="A176" s="145">
        <v>3214</v>
      </c>
      <c r="B176" s="146" t="s">
        <v>2998</v>
      </c>
      <c r="C176" s="345">
        <v>165</v>
      </c>
      <c r="D176" s="149">
        <v>10458</v>
      </c>
      <c r="E176" s="149">
        <v>10560</v>
      </c>
      <c r="F176" s="148">
        <f t="shared" si="2"/>
        <v>100.97532989099254</v>
      </c>
    </row>
    <row r="177" spans="1:6" s="8" customFormat="1" x14ac:dyDescent="0.25">
      <c r="A177" s="145">
        <v>322</v>
      </c>
      <c r="B177" s="146" t="s">
        <v>3360</v>
      </c>
      <c r="C177" s="345">
        <v>166</v>
      </c>
      <c r="D177" s="147">
        <f>SUM(D178:D184)</f>
        <v>344507</v>
      </c>
      <c r="E177" s="147">
        <f>SUM(E178:E184)</f>
        <v>360782</v>
      </c>
      <c r="F177" s="150">
        <f t="shared" si="2"/>
        <v>104.72414203484981</v>
      </c>
    </row>
    <row r="178" spans="1:6" s="8" customFormat="1" x14ac:dyDescent="0.25">
      <c r="A178" s="145">
        <v>3221</v>
      </c>
      <c r="B178" s="146" t="s">
        <v>3000</v>
      </c>
      <c r="C178" s="345">
        <v>167</v>
      </c>
      <c r="D178" s="149">
        <v>51589</v>
      </c>
      <c r="E178" s="149">
        <v>68227</v>
      </c>
      <c r="F178" s="148">
        <f t="shared" si="2"/>
        <v>132.25106127275194</v>
      </c>
    </row>
    <row r="179" spans="1:6" s="8" customFormat="1" x14ac:dyDescent="0.25">
      <c r="A179" s="145">
        <v>3222</v>
      </c>
      <c r="B179" s="146" t="s">
        <v>3001</v>
      </c>
      <c r="C179" s="345">
        <v>168</v>
      </c>
      <c r="D179" s="149">
        <v>107803</v>
      </c>
      <c r="E179" s="149">
        <v>132950</v>
      </c>
      <c r="F179" s="148">
        <f t="shared" si="2"/>
        <v>123.32680908694562</v>
      </c>
    </row>
    <row r="180" spans="1:6" s="8" customFormat="1" x14ac:dyDescent="0.25">
      <c r="A180" s="145">
        <v>3223</v>
      </c>
      <c r="B180" s="146" t="s">
        <v>3002</v>
      </c>
      <c r="C180" s="345">
        <v>169</v>
      </c>
      <c r="D180" s="149">
        <v>154954</v>
      </c>
      <c r="E180" s="149">
        <v>137496</v>
      </c>
      <c r="F180" s="148">
        <f t="shared" si="2"/>
        <v>88.733430566490696</v>
      </c>
    </row>
    <row r="181" spans="1:6" s="8" customFormat="1" x14ac:dyDescent="0.25">
      <c r="A181" s="145">
        <v>3224</v>
      </c>
      <c r="B181" s="146" t="s">
        <v>2236</v>
      </c>
      <c r="C181" s="345">
        <v>170</v>
      </c>
      <c r="D181" s="149">
        <v>12504</v>
      </c>
      <c r="E181" s="149">
        <v>8029</v>
      </c>
      <c r="F181" s="148">
        <f t="shared" si="2"/>
        <v>64.211452335252716</v>
      </c>
    </row>
    <row r="182" spans="1:6" s="8" customFormat="1" x14ac:dyDescent="0.25">
      <c r="A182" s="145">
        <v>3225</v>
      </c>
      <c r="B182" s="146" t="s">
        <v>504</v>
      </c>
      <c r="C182" s="345">
        <v>171</v>
      </c>
      <c r="D182" s="149">
        <v>16002</v>
      </c>
      <c r="E182" s="149">
        <v>12088</v>
      </c>
      <c r="F182" s="148">
        <f t="shared" si="2"/>
        <v>75.540557430321215</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1655</v>
      </c>
      <c r="E184" s="149">
        <v>1992</v>
      </c>
      <c r="F184" s="148">
        <f t="shared" si="2"/>
        <v>120.36253776435046</v>
      </c>
    </row>
    <row r="185" spans="1:6" s="8" customFormat="1" x14ac:dyDescent="0.25">
      <c r="A185" s="145">
        <v>323</v>
      </c>
      <c r="B185" s="146" t="s">
        <v>2312</v>
      </c>
      <c r="C185" s="345">
        <v>174</v>
      </c>
      <c r="D185" s="147">
        <f>SUM(D186:D194)</f>
        <v>197087</v>
      </c>
      <c r="E185" s="147">
        <f>SUM(E186:E194)</f>
        <v>300919</v>
      </c>
      <c r="F185" s="150">
        <f t="shared" si="2"/>
        <v>152.68333274137817</v>
      </c>
    </row>
    <row r="186" spans="1:6" s="8" customFormat="1" x14ac:dyDescent="0.25">
      <c r="A186" s="145">
        <v>3231</v>
      </c>
      <c r="B186" s="146" t="s">
        <v>855</v>
      </c>
      <c r="C186" s="345">
        <v>175</v>
      </c>
      <c r="D186" s="149">
        <v>10163</v>
      </c>
      <c r="E186" s="149">
        <v>11391</v>
      </c>
      <c r="F186" s="148">
        <f t="shared" si="2"/>
        <v>112.08304634458328</v>
      </c>
    </row>
    <row r="187" spans="1:6" s="8" customFormat="1" x14ac:dyDescent="0.25">
      <c r="A187" s="145">
        <v>3232</v>
      </c>
      <c r="B187" s="146" t="s">
        <v>3870</v>
      </c>
      <c r="C187" s="345">
        <v>176</v>
      </c>
      <c r="D187" s="149">
        <v>111016</v>
      </c>
      <c r="E187" s="149">
        <v>196794</v>
      </c>
      <c r="F187" s="148">
        <f t="shared" si="2"/>
        <v>177.26633998702889</v>
      </c>
    </row>
    <row r="188" spans="1:6" s="8" customFormat="1" x14ac:dyDescent="0.25">
      <c r="A188" s="145">
        <v>3233</v>
      </c>
      <c r="B188" s="146" t="s">
        <v>3871</v>
      </c>
      <c r="C188" s="345">
        <v>177</v>
      </c>
      <c r="D188" s="149">
        <v>750</v>
      </c>
      <c r="E188" s="149">
        <v>763</v>
      </c>
      <c r="F188" s="148">
        <f t="shared" si="2"/>
        <v>101.73333333333335</v>
      </c>
    </row>
    <row r="189" spans="1:6" s="8" customFormat="1" x14ac:dyDescent="0.25">
      <c r="A189" s="145">
        <v>3234</v>
      </c>
      <c r="B189" s="146" t="s">
        <v>3872</v>
      </c>
      <c r="C189" s="345">
        <v>178</v>
      </c>
      <c r="D189" s="149">
        <v>52810</v>
      </c>
      <c r="E189" s="149">
        <v>53425</v>
      </c>
      <c r="F189" s="148">
        <f t="shared" si="2"/>
        <v>101.16455216814997</v>
      </c>
    </row>
    <row r="190" spans="1:6" s="8" customFormat="1" x14ac:dyDescent="0.25">
      <c r="A190" s="145">
        <v>3235</v>
      </c>
      <c r="B190" s="146" t="s">
        <v>3873</v>
      </c>
      <c r="C190" s="345">
        <v>179</v>
      </c>
      <c r="D190" s="149"/>
      <c r="E190" s="149"/>
      <c r="F190" s="148" t="str">
        <f t="shared" si="2"/>
        <v>-</v>
      </c>
    </row>
    <row r="191" spans="1:6" s="8" customFormat="1" x14ac:dyDescent="0.25">
      <c r="A191" s="145">
        <v>3236</v>
      </c>
      <c r="B191" s="146" t="s">
        <v>3874</v>
      </c>
      <c r="C191" s="345">
        <v>180</v>
      </c>
      <c r="D191" s="149">
        <v>9682</v>
      </c>
      <c r="E191" s="149">
        <v>8623</v>
      </c>
      <c r="F191" s="148">
        <f t="shared" si="2"/>
        <v>89.062177236108241</v>
      </c>
    </row>
    <row r="192" spans="1:6" s="8" customFormat="1" x14ac:dyDescent="0.25">
      <c r="A192" s="145">
        <v>3237</v>
      </c>
      <c r="B192" s="146" t="s">
        <v>3875</v>
      </c>
      <c r="C192" s="345">
        <v>181</v>
      </c>
      <c r="D192" s="149">
        <v>8937</v>
      </c>
      <c r="E192" s="149">
        <v>27961</v>
      </c>
      <c r="F192" s="148">
        <f t="shared" si="2"/>
        <v>312.86785274700685</v>
      </c>
    </row>
    <row r="193" spans="1:6" s="8" customFormat="1" x14ac:dyDescent="0.25">
      <c r="A193" s="145">
        <v>3238</v>
      </c>
      <c r="B193" s="146" t="s">
        <v>702</v>
      </c>
      <c r="C193" s="345">
        <v>182</v>
      </c>
      <c r="D193" s="149">
        <v>3729</v>
      </c>
      <c r="E193" s="149">
        <v>1962</v>
      </c>
      <c r="F193" s="148">
        <f t="shared" si="2"/>
        <v>52.614641995172974</v>
      </c>
    </row>
    <row r="194" spans="1:6" s="8" customFormat="1" x14ac:dyDescent="0.25">
      <c r="A194" s="145">
        <v>3239</v>
      </c>
      <c r="B194" s="146" t="s">
        <v>703</v>
      </c>
      <c r="C194" s="345">
        <v>183</v>
      </c>
      <c r="D194" s="149"/>
      <c r="E194" s="149"/>
      <c r="F194" s="148" t="str">
        <f t="shared" si="2"/>
        <v>-</v>
      </c>
    </row>
    <row r="195" spans="1:6" s="8" customFormat="1" x14ac:dyDescent="0.25">
      <c r="A195" s="145">
        <v>324</v>
      </c>
      <c r="B195" s="146" t="s">
        <v>3584</v>
      </c>
      <c r="C195" s="345">
        <v>184</v>
      </c>
      <c r="D195" s="149"/>
      <c r="E195" s="149">
        <v>480</v>
      </c>
      <c r="F195" s="148" t="str">
        <f t="shared" si="2"/>
        <v>-</v>
      </c>
    </row>
    <row r="196" spans="1:6" s="8" customFormat="1" x14ac:dyDescent="0.25">
      <c r="A196" s="145">
        <v>329</v>
      </c>
      <c r="B196" s="146" t="s">
        <v>434</v>
      </c>
      <c r="C196" s="345">
        <v>185</v>
      </c>
      <c r="D196" s="147">
        <f>SUM(D197:D203)</f>
        <v>22874</v>
      </c>
      <c r="E196" s="147">
        <f>SUM(E197:E203)</f>
        <v>17815</v>
      </c>
      <c r="F196" s="150">
        <f t="shared" si="2"/>
        <v>77.883186150214215</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c r="E198" s="149"/>
      <c r="F198" s="148" t="str">
        <f t="shared" si="2"/>
        <v>-</v>
      </c>
    </row>
    <row r="199" spans="1:6" s="8" customFormat="1" x14ac:dyDescent="0.25">
      <c r="A199" s="145">
        <v>3293</v>
      </c>
      <c r="B199" s="146" t="s">
        <v>1967</v>
      </c>
      <c r="C199" s="345">
        <v>188</v>
      </c>
      <c r="D199" s="149">
        <v>3005</v>
      </c>
      <c r="E199" s="149">
        <v>929</v>
      </c>
      <c r="F199" s="148">
        <f t="shared" si="2"/>
        <v>30.915141430948417</v>
      </c>
    </row>
    <row r="200" spans="1:6" s="8" customFormat="1" x14ac:dyDescent="0.25">
      <c r="A200" s="145">
        <v>3294</v>
      </c>
      <c r="B200" s="146" t="s">
        <v>2313</v>
      </c>
      <c r="C200" s="345">
        <v>189</v>
      </c>
      <c r="D200" s="149">
        <v>80</v>
      </c>
      <c r="E200" s="149">
        <v>80</v>
      </c>
      <c r="F200" s="148">
        <f t="shared" si="2"/>
        <v>100</v>
      </c>
    </row>
    <row r="201" spans="1:6" s="8" customFormat="1" x14ac:dyDescent="0.25">
      <c r="A201" s="145">
        <v>3295</v>
      </c>
      <c r="B201" s="146" t="s">
        <v>3585</v>
      </c>
      <c r="C201" s="345">
        <v>190</v>
      </c>
      <c r="D201" s="149">
        <v>12547</v>
      </c>
      <c r="E201" s="149">
        <v>12961</v>
      </c>
      <c r="F201" s="148">
        <f t="shared" si="2"/>
        <v>103.29959352833346</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7242</v>
      </c>
      <c r="E203" s="149">
        <v>3845</v>
      </c>
      <c r="F203" s="148">
        <f t="shared" si="2"/>
        <v>53.09306821320078</v>
      </c>
    </row>
    <row r="204" spans="1:6" s="8" customFormat="1" x14ac:dyDescent="0.25">
      <c r="A204" s="145">
        <v>34</v>
      </c>
      <c r="B204" s="151" t="s">
        <v>435</v>
      </c>
      <c r="C204" s="345">
        <v>193</v>
      </c>
      <c r="D204" s="147">
        <f>D205+D210+D218</f>
        <v>4441</v>
      </c>
      <c r="E204" s="147">
        <f>E205+E210+E218</f>
        <v>2849</v>
      </c>
      <c r="F204" s="150">
        <f t="shared" si="2"/>
        <v>64.152217968925925</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3" x14ac:dyDescent="0.25">
      <c r="A211" s="145">
        <v>3421</v>
      </c>
      <c r="B211" s="146" t="s">
        <v>3485</v>
      </c>
      <c r="C211" s="345">
        <v>200</v>
      </c>
      <c r="D211" s="149"/>
      <c r="E211" s="149"/>
      <c r="F211" s="148" t="str">
        <f t="shared" si="3"/>
        <v>-</v>
      </c>
    </row>
    <row r="212" spans="1:6" s="8" customFormat="1" ht="23" x14ac:dyDescent="0.25">
      <c r="A212" s="145">
        <v>3422</v>
      </c>
      <c r="B212" s="154" t="s">
        <v>2180</v>
      </c>
      <c r="C212" s="345">
        <v>201</v>
      </c>
      <c r="D212" s="149"/>
      <c r="E212" s="149"/>
      <c r="F212" s="148" t="str">
        <f t="shared" si="3"/>
        <v>-</v>
      </c>
    </row>
    <row r="213" spans="1:6" s="8" customFormat="1" ht="23"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4441</v>
      </c>
      <c r="E218" s="147">
        <f>SUM(E219:E222)</f>
        <v>2849</v>
      </c>
      <c r="F218" s="150">
        <f t="shared" si="3"/>
        <v>64.152217968925925</v>
      </c>
    </row>
    <row r="219" spans="1:6" s="8" customFormat="1" x14ac:dyDescent="0.25">
      <c r="A219" s="145">
        <v>3431</v>
      </c>
      <c r="B219" s="151" t="s">
        <v>3587</v>
      </c>
      <c r="C219" s="345">
        <v>208</v>
      </c>
      <c r="D219" s="149">
        <v>3525</v>
      </c>
      <c r="E219" s="149">
        <v>2849</v>
      </c>
      <c r="F219" s="148">
        <f t="shared" si="3"/>
        <v>80.822695035460995</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v>916</v>
      </c>
      <c r="E222" s="149"/>
      <c r="F222" s="148">
        <f t="shared" si="3"/>
        <v>0</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3"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3"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3"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3" x14ac:dyDescent="0.25">
      <c r="A255" s="152" t="s">
        <v>471</v>
      </c>
      <c r="B255" s="153" t="s">
        <v>926</v>
      </c>
      <c r="C255" s="345">
        <v>244</v>
      </c>
      <c r="D255" s="149"/>
      <c r="E255" s="149"/>
      <c r="F255" s="148"/>
    </row>
    <row r="256" spans="1:6" s="8" customFormat="1" ht="23"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3" x14ac:dyDescent="0.25">
      <c r="A259" s="145">
        <v>3711</v>
      </c>
      <c r="B259" s="146" t="s">
        <v>3476</v>
      </c>
      <c r="C259" s="345">
        <v>248</v>
      </c>
      <c r="D259" s="149"/>
      <c r="E259" s="149"/>
      <c r="F259" s="148" t="str">
        <f t="shared" si="3"/>
        <v>-</v>
      </c>
    </row>
    <row r="260" spans="1:6" s="8" customFormat="1" ht="23"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3" x14ac:dyDescent="0.25">
      <c r="A284" s="145">
        <v>3861</v>
      </c>
      <c r="B284" s="146" t="s">
        <v>2709</v>
      </c>
      <c r="C284" s="345">
        <v>273</v>
      </c>
      <c r="D284" s="149"/>
      <c r="E284" s="149"/>
      <c r="F284" s="148" t="str">
        <f t="shared" si="4"/>
        <v>-</v>
      </c>
    </row>
    <row r="285" spans="1:6" s="8" customFormat="1" ht="23"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3902854</v>
      </c>
      <c r="E292" s="147">
        <f>E159-E290+E291</f>
        <v>4175949</v>
      </c>
      <c r="F292" s="150">
        <f t="shared" si="4"/>
        <v>106.99731529798451</v>
      </c>
    </row>
    <row r="293" spans="1:6" s="8" customFormat="1" x14ac:dyDescent="0.25">
      <c r="A293" s="145" t="s">
        <v>1215</v>
      </c>
      <c r="B293" s="146" t="s">
        <v>3441</v>
      </c>
      <c r="C293" s="345">
        <v>282</v>
      </c>
      <c r="D293" s="147">
        <f>IF(D12&gt;=D292,D12-D292,0)</f>
        <v>80833</v>
      </c>
      <c r="E293" s="147">
        <f>IF(E12&gt;=E292,E12-E292,0)</f>
        <v>298773</v>
      </c>
      <c r="F293" s="150">
        <f t="shared" si="4"/>
        <v>369.61760667054295</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26377</v>
      </c>
      <c r="E295" s="149"/>
      <c r="F295" s="148">
        <f t="shared" si="4"/>
        <v>0</v>
      </c>
    </row>
    <row r="296" spans="1:6" s="8" customFormat="1" x14ac:dyDescent="0.25">
      <c r="A296" s="145">
        <v>92221</v>
      </c>
      <c r="B296" s="146" t="s">
        <v>4282</v>
      </c>
      <c r="C296" s="345">
        <v>285</v>
      </c>
      <c r="D296" s="149"/>
      <c r="E296" s="149">
        <v>5344</v>
      </c>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112554</v>
      </c>
      <c r="E353" s="147">
        <f>E354+E366+E399+E403+E405</f>
        <v>152890</v>
      </c>
      <c r="F353" s="150">
        <f t="shared" si="5"/>
        <v>135.83702045240506</v>
      </c>
    </row>
    <row r="354" spans="1:6" s="8" customFormat="1" x14ac:dyDescent="0.25">
      <c r="A354" s="145">
        <v>41</v>
      </c>
      <c r="B354" s="146" t="s">
        <v>3020</v>
      </c>
      <c r="C354" s="345">
        <v>342</v>
      </c>
      <c r="D354" s="147">
        <f>D355+D359</f>
        <v>40000</v>
      </c>
      <c r="E354" s="147">
        <f>E355+E359</f>
        <v>0</v>
      </c>
      <c r="F354" s="150">
        <f t="shared" si="5"/>
        <v>0</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40000</v>
      </c>
      <c r="E359" s="147">
        <f>SUM(E360:E365)</f>
        <v>0</v>
      </c>
      <c r="F359" s="150">
        <f t="shared" si="5"/>
        <v>0</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v>40000</v>
      </c>
      <c r="E365" s="149"/>
      <c r="F365" s="148">
        <f t="shared" ref="F365:F421" si="6">IF(D365&lt;&gt;0,IF(E365/D365&gt;=100,"&gt;&gt;100",E365/D365*100),"-")</f>
        <v>0</v>
      </c>
    </row>
    <row r="366" spans="1:6" s="8" customFormat="1" x14ac:dyDescent="0.25">
      <c r="A366" s="145">
        <v>42</v>
      </c>
      <c r="B366" s="151" t="s">
        <v>3023</v>
      </c>
      <c r="C366" s="345">
        <v>354</v>
      </c>
      <c r="D366" s="147">
        <f>D367+D372+D381+D386+D391+D394</f>
        <v>72554</v>
      </c>
      <c r="E366" s="147">
        <f>E367+E372+E381+E386+E391+E394</f>
        <v>117640</v>
      </c>
      <c r="F366" s="150">
        <f t="shared" si="6"/>
        <v>162.14130165118394</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67221</v>
      </c>
      <c r="E372" s="147">
        <f>SUM(E373:E380)</f>
        <v>109982</v>
      </c>
      <c r="F372" s="150">
        <f t="shared" si="6"/>
        <v>163.61256155070586</v>
      </c>
    </row>
    <row r="373" spans="1:6" s="8" customFormat="1" x14ac:dyDescent="0.25">
      <c r="A373" s="145">
        <v>4221</v>
      </c>
      <c r="B373" s="146" t="s">
        <v>3941</v>
      </c>
      <c r="C373" s="345">
        <v>361</v>
      </c>
      <c r="D373" s="149">
        <v>50134</v>
      </c>
      <c r="E373" s="149">
        <v>54407</v>
      </c>
      <c r="F373" s="148">
        <f t="shared" si="6"/>
        <v>108.52315793672958</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v>12589</v>
      </c>
      <c r="E377" s="149">
        <v>9625</v>
      </c>
      <c r="F377" s="148">
        <f t="shared" si="6"/>
        <v>76.45563587258718</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v>4498</v>
      </c>
      <c r="E379" s="149">
        <v>45950</v>
      </c>
      <c r="F379" s="148">
        <f t="shared" si="6"/>
        <v>1021.5651400622498</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5333</v>
      </c>
      <c r="E386" s="147">
        <f>SUM(E387:E390)</f>
        <v>7658</v>
      </c>
      <c r="F386" s="150">
        <f t="shared" si="6"/>
        <v>143.59647477967371</v>
      </c>
    </row>
    <row r="387" spans="1:6" s="8" customFormat="1" x14ac:dyDescent="0.25">
      <c r="A387" s="145">
        <v>4241</v>
      </c>
      <c r="B387" s="146" t="s">
        <v>2886</v>
      </c>
      <c r="C387" s="345">
        <v>375</v>
      </c>
      <c r="D387" s="149">
        <v>5333</v>
      </c>
      <c r="E387" s="149">
        <v>7658</v>
      </c>
      <c r="F387" s="148">
        <f t="shared" si="6"/>
        <v>143.59647477967371</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35250</v>
      </c>
      <c r="F405" s="150" t="str">
        <f t="shared" si="6"/>
        <v>-</v>
      </c>
    </row>
    <row r="406" spans="1:6" s="8" customFormat="1" x14ac:dyDescent="0.25">
      <c r="A406" s="145">
        <v>451</v>
      </c>
      <c r="B406" s="146" t="s">
        <v>2199</v>
      </c>
      <c r="C406" s="345">
        <v>394</v>
      </c>
      <c r="D406" s="149"/>
      <c r="E406" s="149">
        <v>35250</v>
      </c>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112554</v>
      </c>
      <c r="E411" s="147">
        <f>IF(E353&gt;=E301, E353-E301, 0)</f>
        <v>152890</v>
      </c>
      <c r="F411" s="150">
        <f t="shared" si="6"/>
        <v>135.83702045240506</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3983687</v>
      </c>
      <c r="E415" s="147">
        <f>E12+E301</f>
        <v>4474722</v>
      </c>
      <c r="F415" s="150">
        <f t="shared" si="6"/>
        <v>112.32614409716426</v>
      </c>
    </row>
    <row r="416" spans="1:6" s="8" customFormat="1" x14ac:dyDescent="0.25">
      <c r="A416" s="145" t="s">
        <v>1215</v>
      </c>
      <c r="B416" s="146" t="s">
        <v>1993</v>
      </c>
      <c r="C416" s="345">
        <v>404</v>
      </c>
      <c r="D416" s="147">
        <f>D292+D353</f>
        <v>4015408</v>
      </c>
      <c r="E416" s="147">
        <f>E292+E353</f>
        <v>4328839</v>
      </c>
      <c r="F416" s="150">
        <f t="shared" si="6"/>
        <v>107.80570741503728</v>
      </c>
    </row>
    <row r="417" spans="1:6" s="8" customFormat="1" x14ac:dyDescent="0.25">
      <c r="A417" s="145" t="s">
        <v>1215</v>
      </c>
      <c r="B417" s="146" t="s">
        <v>1994</v>
      </c>
      <c r="C417" s="345">
        <v>405</v>
      </c>
      <c r="D417" s="147">
        <f>IF(D415&gt;=D416,D415-D416,0)</f>
        <v>0</v>
      </c>
      <c r="E417" s="147">
        <f>IF(E415&gt;=E416,E415-E416,0)</f>
        <v>145883</v>
      </c>
      <c r="F417" s="150" t="str">
        <f t="shared" si="6"/>
        <v>-</v>
      </c>
    </row>
    <row r="418" spans="1:6" s="8" customFormat="1" x14ac:dyDescent="0.25">
      <c r="A418" s="145" t="s">
        <v>1215</v>
      </c>
      <c r="B418" s="146" t="s">
        <v>1995</v>
      </c>
      <c r="C418" s="345">
        <v>406</v>
      </c>
      <c r="D418" s="147">
        <f>IF(D416&gt;=D415,D416-D415,0)</f>
        <v>31721</v>
      </c>
      <c r="E418" s="147">
        <f>IF(E416&gt;=E415,E416-E415,0)</f>
        <v>0</v>
      </c>
      <c r="F418" s="150">
        <f t="shared" si="6"/>
        <v>0</v>
      </c>
    </row>
    <row r="419" spans="1:6" s="8" customFormat="1" x14ac:dyDescent="0.25">
      <c r="A419" s="160" t="s">
        <v>1592</v>
      </c>
      <c r="B419" s="151" t="s">
        <v>1996</v>
      </c>
      <c r="C419" s="345">
        <v>407</v>
      </c>
      <c r="D419" s="147">
        <f>IF(D295-D296+D412-D413&gt;=0,D295-D296+D412-D413,0)</f>
        <v>26377</v>
      </c>
      <c r="E419" s="147">
        <f>IF(E295-E296+E412-E413&gt;=0,E295-E296+E412-E413,0)</f>
        <v>0</v>
      </c>
      <c r="F419" s="150">
        <f t="shared" si="6"/>
        <v>0</v>
      </c>
    </row>
    <row r="420" spans="1:6" s="8" customFormat="1" x14ac:dyDescent="0.25">
      <c r="A420" s="160" t="s">
        <v>1592</v>
      </c>
      <c r="B420" s="146" t="s">
        <v>1997</v>
      </c>
      <c r="C420" s="345">
        <v>408</v>
      </c>
      <c r="D420" s="147">
        <f>IF(D296-D295+D413-D412&gt;=0,D296-D295+D413-D412,0)</f>
        <v>0</v>
      </c>
      <c r="E420" s="147">
        <f>IF(E296-E295+E413-E412&gt;=0,E296-E295+E413-E412,0)</f>
        <v>5344</v>
      </c>
      <c r="F420" s="150" t="str">
        <f t="shared" si="6"/>
        <v>-</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3" x14ac:dyDescent="0.25">
      <c r="A424" s="145">
        <v>81</v>
      </c>
      <c r="B424" s="154" t="s">
        <v>2001</v>
      </c>
      <c r="C424" s="345">
        <v>411</v>
      </c>
      <c r="D424" s="147">
        <f>D425+D430+D433+D437+D438+D445+D450+D458</f>
        <v>0</v>
      </c>
      <c r="E424" s="147">
        <f>E425+E430+E433+E437+E438+E445+E450+E458</f>
        <v>0</v>
      </c>
      <c r="F424" s="150" t="str">
        <f t="shared" si="7"/>
        <v>-</v>
      </c>
    </row>
    <row r="425" spans="1:6" s="8" customFormat="1" ht="23"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3"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3"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3"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3"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3"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3"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3"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3"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3"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3"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3"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3"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3"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3"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3"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3"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3"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3"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3"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3"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3"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3"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3983687</v>
      </c>
      <c r="E642" s="147">
        <f>E415+E423</f>
        <v>4474722</v>
      </c>
      <c r="F642" s="148">
        <f t="shared" si="10"/>
        <v>112.32614409716426</v>
      </c>
    </row>
    <row r="643" spans="1:6" s="8" customFormat="1" x14ac:dyDescent="0.25">
      <c r="A643" s="145" t="s">
        <v>1215</v>
      </c>
      <c r="B643" s="146" t="s">
        <v>1246</v>
      </c>
      <c r="C643" s="345">
        <v>630</v>
      </c>
      <c r="D643" s="147">
        <f>D416+D531</f>
        <v>4015408</v>
      </c>
      <c r="E643" s="147">
        <f>E416+E531</f>
        <v>4328839</v>
      </c>
      <c r="F643" s="148">
        <f t="shared" si="10"/>
        <v>107.80570741503728</v>
      </c>
    </row>
    <row r="644" spans="1:6" s="8" customFormat="1" x14ac:dyDescent="0.25">
      <c r="A644" s="145" t="s">
        <v>1215</v>
      </c>
      <c r="B644" s="146" t="s">
        <v>1247</v>
      </c>
      <c r="C644" s="345">
        <v>631</v>
      </c>
      <c r="D644" s="147">
        <f>IF(D642&gt;=D643,D642-D643,0)</f>
        <v>0</v>
      </c>
      <c r="E644" s="147">
        <f>IF(E642&gt;=E643,E642-E643,0)</f>
        <v>145883</v>
      </c>
      <c r="F644" s="148" t="str">
        <f t="shared" si="10"/>
        <v>-</v>
      </c>
    </row>
    <row r="645" spans="1:6" s="8" customFormat="1" x14ac:dyDescent="0.25">
      <c r="A645" s="145" t="s">
        <v>1215</v>
      </c>
      <c r="B645" s="146" t="s">
        <v>1248</v>
      </c>
      <c r="C645" s="345">
        <v>632</v>
      </c>
      <c r="D645" s="147">
        <f>IF(D643&gt;=D642,D643-D642,0)</f>
        <v>31721</v>
      </c>
      <c r="E645" s="147">
        <f>IF(E643&gt;=E642,E643-E642,0)</f>
        <v>0</v>
      </c>
      <c r="F645" s="148">
        <f t="shared" si="10"/>
        <v>0</v>
      </c>
    </row>
    <row r="646" spans="1:6" s="8" customFormat="1" x14ac:dyDescent="0.25">
      <c r="A646" s="160" t="s">
        <v>2741</v>
      </c>
      <c r="B646" s="146" t="s">
        <v>1249</v>
      </c>
      <c r="C646" s="345">
        <v>633</v>
      </c>
      <c r="D646" s="147">
        <f>IF(D419-D420+D640-D641&gt;=0,D419-D420+D640-D641,0)</f>
        <v>26377</v>
      </c>
      <c r="E646" s="147">
        <f>IF(E419-E420+E640-E641&gt;=0,E419-E420+E640-E641,0)</f>
        <v>0</v>
      </c>
      <c r="F646" s="148">
        <f t="shared" si="10"/>
        <v>0</v>
      </c>
    </row>
    <row r="647" spans="1:6" s="8" customFormat="1" x14ac:dyDescent="0.25">
      <c r="A647" s="160" t="s">
        <v>2742</v>
      </c>
      <c r="B647" s="146" t="s">
        <v>1250</v>
      </c>
      <c r="C647" s="345">
        <v>634</v>
      </c>
      <c r="D647" s="147">
        <f>IF(D420-D419+D641-D640&gt;=0,D420-D419+D641-D640,0)</f>
        <v>0</v>
      </c>
      <c r="E647" s="147">
        <f>IF(E420-E419+E641-E640&gt;=0,E420-E419+E641-E640,0)</f>
        <v>5344</v>
      </c>
      <c r="F647" s="148" t="str">
        <f t="shared" si="10"/>
        <v>-</v>
      </c>
    </row>
    <row r="648" spans="1:6" s="8" customFormat="1" x14ac:dyDescent="0.25">
      <c r="A648" s="145" t="s">
        <v>1215</v>
      </c>
      <c r="B648" s="146" t="s">
        <v>1251</v>
      </c>
      <c r="C648" s="345">
        <v>635</v>
      </c>
      <c r="D648" s="147">
        <f>IF(D644+D646-D645-D647&gt;=0,D644+D646-D645-D647,0)</f>
        <v>0</v>
      </c>
      <c r="E648" s="147">
        <f>IF(E644+E646-E645-E647&gt;=0,E644+E646-E645-E647,0)</f>
        <v>140539</v>
      </c>
      <c r="F648" s="148" t="str">
        <f t="shared" si="10"/>
        <v>-</v>
      </c>
    </row>
    <row r="649" spans="1:6" s="8" customFormat="1" x14ac:dyDescent="0.25">
      <c r="A649" s="145" t="s">
        <v>1215</v>
      </c>
      <c r="B649" s="146" t="s">
        <v>176</v>
      </c>
      <c r="C649" s="345">
        <v>636</v>
      </c>
      <c r="D649" s="147">
        <f>IF(D645+D647-D644-D646&gt;=0,D645+D647-D644-D646,0)</f>
        <v>5344</v>
      </c>
      <c r="E649" s="147">
        <f>IF(E645+E647-E644-E646&gt;=0,E645+E647-E644-E646,0)</f>
        <v>0</v>
      </c>
      <c r="F649" s="148">
        <f t="shared" si="10"/>
        <v>0</v>
      </c>
    </row>
    <row r="650" spans="1:6" s="8" customFormat="1" ht="23" x14ac:dyDescent="0.25">
      <c r="A650" s="156" t="s">
        <v>3810</v>
      </c>
      <c r="B650" s="157" t="s">
        <v>177</v>
      </c>
      <c r="C650" s="347">
        <v>637</v>
      </c>
      <c r="D650" s="158">
        <v>279813</v>
      </c>
      <c r="E650" s="158">
        <v>228110</v>
      </c>
      <c r="F650" s="159">
        <f t="shared" si="10"/>
        <v>81.522302394813678</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87986</v>
      </c>
      <c r="E652" s="149">
        <v>89036</v>
      </c>
      <c r="F652" s="148">
        <f t="shared" ref="F652:F677" si="11">IF(D652&lt;&gt;0,IF(E652/D652&gt;=100,"&gt;&gt;100",E652/D652*100),"-")</f>
        <v>101.19337167276612</v>
      </c>
    </row>
    <row r="653" spans="1:6" s="8" customFormat="1" x14ac:dyDescent="0.25">
      <c r="A653" s="145" t="s">
        <v>1208</v>
      </c>
      <c r="B653" s="146" t="s">
        <v>2750</v>
      </c>
      <c r="C653" s="345">
        <v>639</v>
      </c>
      <c r="D653" s="149">
        <v>237327</v>
      </c>
      <c r="E653" s="149">
        <v>437544</v>
      </c>
      <c r="F653" s="148">
        <f t="shared" si="11"/>
        <v>184.36334677470325</v>
      </c>
    </row>
    <row r="654" spans="1:6" s="8" customFormat="1" x14ac:dyDescent="0.25">
      <c r="A654" s="145" t="s">
        <v>1209</v>
      </c>
      <c r="B654" s="146" t="s">
        <v>3586</v>
      </c>
      <c r="C654" s="345">
        <v>640</v>
      </c>
      <c r="D654" s="149">
        <v>236277</v>
      </c>
      <c r="E654" s="149">
        <v>296769</v>
      </c>
      <c r="F654" s="148">
        <f t="shared" si="11"/>
        <v>125.60215340469026</v>
      </c>
    </row>
    <row r="655" spans="1:6" s="8" customFormat="1" x14ac:dyDescent="0.25">
      <c r="A655" s="145">
        <v>11</v>
      </c>
      <c r="B655" s="146" t="s">
        <v>181</v>
      </c>
      <c r="C655" s="345">
        <v>641</v>
      </c>
      <c r="D655" s="147">
        <f>+D652+D653-D654</f>
        <v>89036</v>
      </c>
      <c r="E655" s="147">
        <f>+E652+E653-E654</f>
        <v>229811</v>
      </c>
      <c r="F655" s="150">
        <f t="shared" si="11"/>
        <v>258.11020261467269</v>
      </c>
    </row>
    <row r="656" spans="1:6" s="8" customFormat="1" ht="23" x14ac:dyDescent="0.25">
      <c r="A656" s="145" t="s">
        <v>1215</v>
      </c>
      <c r="B656" s="146" t="s">
        <v>1222</v>
      </c>
      <c r="C656" s="345">
        <v>642</v>
      </c>
      <c r="D656" s="149"/>
      <c r="E656" s="149"/>
      <c r="F656" s="148" t="str">
        <f t="shared" si="11"/>
        <v>-</v>
      </c>
    </row>
    <row r="657" spans="1:6" s="8" customFormat="1" ht="23" x14ac:dyDescent="0.25">
      <c r="A657" s="145" t="s">
        <v>1215</v>
      </c>
      <c r="B657" s="146" t="s">
        <v>2433</v>
      </c>
      <c r="C657" s="345">
        <v>643</v>
      </c>
      <c r="D657" s="149">
        <v>34</v>
      </c>
      <c r="E657" s="149">
        <v>35</v>
      </c>
      <c r="F657" s="148">
        <f t="shared" si="11"/>
        <v>102.94117647058823</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29</v>
      </c>
      <c r="E659" s="149">
        <v>30</v>
      </c>
      <c r="F659" s="148">
        <f t="shared" si="11"/>
        <v>103.44827586206897</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v>90804</v>
      </c>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3331462</v>
      </c>
      <c r="E678" s="149">
        <v>3486450</v>
      </c>
      <c r="F678" s="148"/>
    </row>
    <row r="679" spans="1:6" s="8" customFormat="1" x14ac:dyDescent="0.25">
      <c r="A679" s="152">
        <v>63613</v>
      </c>
      <c r="B679" s="163" t="s">
        <v>4078</v>
      </c>
      <c r="C679" s="345">
        <v>665</v>
      </c>
      <c r="D679" s="149">
        <v>20260</v>
      </c>
      <c r="E679" s="149">
        <v>70622</v>
      </c>
      <c r="F679" s="148"/>
    </row>
    <row r="680" spans="1:6" s="8" customFormat="1" x14ac:dyDescent="0.25">
      <c r="A680" s="152">
        <v>63622</v>
      </c>
      <c r="B680" s="163" t="s">
        <v>4079</v>
      </c>
      <c r="C680" s="345">
        <v>666</v>
      </c>
      <c r="D680" s="149"/>
      <c r="E680" s="149">
        <v>41000</v>
      </c>
      <c r="F680" s="148"/>
    </row>
    <row r="681" spans="1:6" s="8" customFormat="1" x14ac:dyDescent="0.25">
      <c r="A681" s="152">
        <v>63623</v>
      </c>
      <c r="B681" s="164" t="s">
        <v>3136</v>
      </c>
      <c r="C681" s="345">
        <v>667</v>
      </c>
      <c r="D681" s="149">
        <v>35677</v>
      </c>
      <c r="E681" s="149">
        <v>18150</v>
      </c>
      <c r="F681" s="148"/>
    </row>
    <row r="682" spans="1:6" s="8" customFormat="1" x14ac:dyDescent="0.25">
      <c r="A682" s="152">
        <v>63811</v>
      </c>
      <c r="B682" s="163" t="s">
        <v>3137</v>
      </c>
      <c r="C682" s="345">
        <v>668</v>
      </c>
      <c r="D682" s="149"/>
      <c r="E682" s="149">
        <v>9893</v>
      </c>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3"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3" x14ac:dyDescent="0.25">
      <c r="A696" s="145">
        <v>64376</v>
      </c>
      <c r="B696" s="154" t="s">
        <v>2230</v>
      </c>
      <c r="C696" s="345">
        <v>682</v>
      </c>
      <c r="D696" s="149"/>
      <c r="E696" s="149"/>
      <c r="F696" s="148" t="str">
        <f t="shared" si="12"/>
        <v>-</v>
      </c>
    </row>
    <row r="697" spans="1:6" s="8" customFormat="1" ht="23"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113695</v>
      </c>
      <c r="E698" s="149">
        <v>37633</v>
      </c>
      <c r="F698" s="148">
        <f t="shared" si="12"/>
        <v>33.099960420423066</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c r="E701" s="149"/>
      <c r="F701" s="148" t="str">
        <f>IF(D701&lt;&gt;0,IF(E701/D701&gt;=100,"&gt;&gt;100",E701/D701*100),"-")</f>
        <v>-</v>
      </c>
    </row>
    <row r="702" spans="1:6" s="8" customFormat="1" x14ac:dyDescent="0.25">
      <c r="A702" s="145">
        <v>31215</v>
      </c>
      <c r="B702" s="146" t="s">
        <v>1641</v>
      </c>
      <c r="C702" s="345">
        <v>688</v>
      </c>
      <c r="D702" s="149"/>
      <c r="E702" s="149">
        <v>6967</v>
      </c>
      <c r="F702" s="148" t="str">
        <f>IF(D702&lt;&gt;0,IF(E702/D702&gt;=100,"&gt;&gt;100",E702/D702*100),"-")</f>
        <v>-</v>
      </c>
    </row>
    <row r="703" spans="1:6" s="8" customFormat="1" x14ac:dyDescent="0.25">
      <c r="A703" s="145">
        <v>32121</v>
      </c>
      <c r="B703" s="146" t="s">
        <v>3797</v>
      </c>
      <c r="C703" s="345">
        <v>689</v>
      </c>
      <c r="D703" s="149">
        <v>116937</v>
      </c>
      <c r="E703" s="149">
        <v>116706</v>
      </c>
      <c r="F703" s="148">
        <f>IF(D703&lt;&gt;0,IF(E703/D703&gt;=100,"&gt;&gt;100",E703/D703*100),"-")</f>
        <v>99.802457733651451</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7725</v>
      </c>
      <c r="E705" s="149">
        <v>6541</v>
      </c>
      <c r="F705" s="148">
        <f>IF(D705&lt;&gt;0,IF(E705/D705&gt;=100,"&gt;&gt;100",E705/D705*100),"-")</f>
        <v>84.673139158576049</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c r="E707" s="149"/>
      <c r="F707" s="148" t="str">
        <f>IF(D707&lt;&gt;0,IF(E707/D707&gt;=100,"&gt;&gt;100",E707/D707*100),"-")</f>
        <v>-</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3"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3" x14ac:dyDescent="0.25">
      <c r="A760" s="145" t="s">
        <v>2435</v>
      </c>
      <c r="B760" s="146" t="s">
        <v>1670</v>
      </c>
      <c r="C760" s="345">
        <v>746</v>
      </c>
      <c r="D760" s="149"/>
      <c r="E760" s="149"/>
      <c r="F760" s="148" t="str">
        <f t="shared" si="13"/>
        <v>-</v>
      </c>
    </row>
    <row r="761" spans="1:6" s="8" customFormat="1" ht="23" x14ac:dyDescent="0.25">
      <c r="A761" s="145" t="s">
        <v>2436</v>
      </c>
      <c r="B761" s="146" t="s">
        <v>2437</v>
      </c>
      <c r="C761" s="345">
        <v>747</v>
      </c>
      <c r="D761" s="149"/>
      <c r="E761" s="149"/>
      <c r="F761" s="148" t="str">
        <f t="shared" si="13"/>
        <v>-</v>
      </c>
    </row>
    <row r="762" spans="1:6" s="8" customFormat="1" x14ac:dyDescent="0.25">
      <c r="A762" s="145" t="s">
        <v>2438</v>
      </c>
      <c r="B762" s="146" t="s">
        <v>2439</v>
      </c>
      <c r="C762" s="345">
        <v>748</v>
      </c>
      <c r="D762" s="149"/>
      <c r="E762" s="149"/>
      <c r="F762" s="148" t="str">
        <f t="shared" si="13"/>
        <v>-</v>
      </c>
    </row>
    <row r="763" spans="1:6" s="8" customFormat="1" ht="23"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3" x14ac:dyDescent="0.25">
      <c r="A767" s="145" t="s">
        <v>2448</v>
      </c>
      <c r="B767" s="146" t="s">
        <v>4206</v>
      </c>
      <c r="C767" s="345">
        <v>753</v>
      </c>
      <c r="D767" s="149"/>
      <c r="E767" s="149"/>
      <c r="F767" s="148" t="str">
        <f t="shared" si="13"/>
        <v>-</v>
      </c>
    </row>
    <row r="768" spans="1:6" s="8" customFormat="1" ht="23" x14ac:dyDescent="0.25">
      <c r="A768" s="145" t="s">
        <v>4207</v>
      </c>
      <c r="B768" s="146" t="s">
        <v>4208</v>
      </c>
      <c r="C768" s="345">
        <v>754</v>
      </c>
      <c r="D768" s="149"/>
      <c r="E768" s="149"/>
      <c r="F768" s="148" t="str">
        <f t="shared" si="13"/>
        <v>-</v>
      </c>
    </row>
    <row r="769" spans="1:6" s="8" customFormat="1" ht="23" x14ac:dyDescent="0.25">
      <c r="A769" s="145" t="s">
        <v>4209</v>
      </c>
      <c r="B769" s="146" t="s">
        <v>1671</v>
      </c>
      <c r="C769" s="345">
        <v>755</v>
      </c>
      <c r="D769" s="149"/>
      <c r="E769" s="149"/>
      <c r="F769" s="148" t="str">
        <f t="shared" si="13"/>
        <v>-</v>
      </c>
    </row>
    <row r="770" spans="1:6" s="8" customFormat="1" ht="23" x14ac:dyDescent="0.25">
      <c r="A770" s="145" t="s">
        <v>4210</v>
      </c>
      <c r="B770" s="146" t="s">
        <v>4211</v>
      </c>
      <c r="C770" s="345">
        <v>756</v>
      </c>
      <c r="D770" s="149"/>
      <c r="E770" s="149"/>
      <c r="F770" s="148" t="str">
        <f t="shared" si="13"/>
        <v>-</v>
      </c>
    </row>
    <row r="771" spans="1:6" s="8" customFormat="1" ht="23" x14ac:dyDescent="0.25">
      <c r="A771" s="145" t="s">
        <v>4212</v>
      </c>
      <c r="B771" s="146" t="s">
        <v>4213</v>
      </c>
      <c r="C771" s="345">
        <v>757</v>
      </c>
      <c r="D771" s="149"/>
      <c r="E771" s="149"/>
      <c r="F771" s="148" t="str">
        <f t="shared" si="13"/>
        <v>-</v>
      </c>
    </row>
    <row r="772" spans="1:6" s="8" customFormat="1" ht="23"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3" x14ac:dyDescent="0.25">
      <c r="A776" s="145" t="s">
        <v>2077</v>
      </c>
      <c r="B776" s="146" t="s">
        <v>2078</v>
      </c>
      <c r="C776" s="345">
        <v>762</v>
      </c>
      <c r="D776" s="149"/>
      <c r="E776" s="149"/>
      <c r="F776" s="148" t="str">
        <f t="shared" si="14"/>
        <v>-</v>
      </c>
    </row>
    <row r="777" spans="1:6" s="8" customFormat="1" ht="23"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3" x14ac:dyDescent="0.25">
      <c r="A813" s="145">
        <v>81212</v>
      </c>
      <c r="B813" s="146" t="s">
        <v>1358</v>
      </c>
      <c r="C813" s="345">
        <v>799</v>
      </c>
      <c r="D813" s="149"/>
      <c r="E813" s="149"/>
      <c r="F813" s="148" t="str">
        <f t="shared" si="14"/>
        <v>-</v>
      </c>
    </row>
    <row r="814" spans="1:6" s="8" customFormat="1" ht="23"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3"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3"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3" x14ac:dyDescent="0.25">
      <c r="A827" s="145" t="s">
        <v>965</v>
      </c>
      <c r="B827" s="146" t="s">
        <v>966</v>
      </c>
      <c r="C827" s="345">
        <v>813</v>
      </c>
      <c r="D827" s="149"/>
      <c r="E827" s="149"/>
      <c r="F827" s="148" t="str">
        <f t="shared" si="14"/>
        <v>-</v>
      </c>
    </row>
    <row r="828" spans="1:6" s="8" customFormat="1" ht="23" x14ac:dyDescent="0.25">
      <c r="A828" s="145">
        <v>81552</v>
      </c>
      <c r="B828" s="146" t="s">
        <v>565</v>
      </c>
      <c r="C828" s="345">
        <v>814</v>
      </c>
      <c r="D828" s="149"/>
      <c r="E828" s="149"/>
      <c r="F828" s="148" t="str">
        <f t="shared" si="14"/>
        <v>-</v>
      </c>
    </row>
    <row r="829" spans="1:6" s="8" customFormat="1" ht="23"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3"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3" x14ac:dyDescent="0.25">
      <c r="A852" s="145">
        <v>81763</v>
      </c>
      <c r="B852" s="146" t="s">
        <v>1953</v>
      </c>
      <c r="C852" s="345">
        <v>838</v>
      </c>
      <c r="D852" s="149"/>
      <c r="E852" s="149"/>
      <c r="F852" s="148" t="str">
        <f t="shared" si="15"/>
        <v>-</v>
      </c>
    </row>
    <row r="853" spans="1:6" s="8" customFormat="1" ht="23" x14ac:dyDescent="0.25">
      <c r="A853" s="145">
        <v>81771</v>
      </c>
      <c r="B853" s="146" t="s">
        <v>1015</v>
      </c>
      <c r="C853" s="345">
        <v>839</v>
      </c>
      <c r="D853" s="149"/>
      <c r="E853" s="149"/>
      <c r="F853" s="148" t="str">
        <f t="shared" si="15"/>
        <v>-</v>
      </c>
    </row>
    <row r="854" spans="1:6" s="8" customFormat="1" ht="23" x14ac:dyDescent="0.25">
      <c r="A854" s="145">
        <v>81772</v>
      </c>
      <c r="B854" s="146" t="s">
        <v>1016</v>
      </c>
      <c r="C854" s="345">
        <v>840</v>
      </c>
      <c r="D854" s="149"/>
      <c r="E854" s="149"/>
      <c r="F854" s="148" t="str">
        <f t="shared" si="15"/>
        <v>-</v>
      </c>
    </row>
    <row r="855" spans="1:6" s="8" customFormat="1" ht="23"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3" x14ac:dyDescent="0.25">
      <c r="A895" s="145" t="s">
        <v>2187</v>
      </c>
      <c r="B895" s="146" t="s">
        <v>635</v>
      </c>
      <c r="C895" s="345">
        <v>881</v>
      </c>
      <c r="D895" s="149"/>
      <c r="E895" s="149"/>
      <c r="F895" s="148" t="str">
        <f t="shared" si="15"/>
        <v>-</v>
      </c>
    </row>
    <row r="896" spans="1:6" s="8" customFormat="1" ht="23"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3"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3"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3"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3" x14ac:dyDescent="0.25">
      <c r="A937" s="145" t="s">
        <v>3465</v>
      </c>
      <c r="B937" s="146" t="s">
        <v>3466</v>
      </c>
      <c r="C937" s="345">
        <v>923</v>
      </c>
      <c r="D937" s="149"/>
      <c r="E937" s="149"/>
      <c r="F937" s="148" t="str">
        <f t="shared" si="16"/>
        <v>-</v>
      </c>
    </row>
    <row r="938" spans="1:6" s="8" customFormat="1" ht="23" x14ac:dyDescent="0.25">
      <c r="A938" s="145">
        <v>51771</v>
      </c>
      <c r="B938" s="146" t="s">
        <v>540</v>
      </c>
      <c r="C938" s="345">
        <v>924</v>
      </c>
      <c r="D938" s="149"/>
      <c r="E938" s="149"/>
      <c r="F938" s="148" t="str">
        <f t="shared" si="16"/>
        <v>-</v>
      </c>
    </row>
    <row r="939" spans="1:6" s="8" customFormat="1" ht="23" x14ac:dyDescent="0.25">
      <c r="A939" s="145">
        <v>51772</v>
      </c>
      <c r="B939" s="146" t="s">
        <v>541</v>
      </c>
      <c r="C939" s="345">
        <v>925</v>
      </c>
      <c r="D939" s="149"/>
      <c r="E939" s="149"/>
      <c r="F939" s="148" t="str">
        <f t="shared" si="16"/>
        <v>-</v>
      </c>
    </row>
    <row r="940" spans="1:6" s="8" customFormat="1" ht="23"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3"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3" x14ac:dyDescent="0.25">
      <c r="A952" s="145">
        <v>54431</v>
      </c>
      <c r="B952" s="146" t="s">
        <v>4035</v>
      </c>
      <c r="C952" s="345">
        <v>938</v>
      </c>
      <c r="D952" s="149"/>
      <c r="E952" s="149"/>
      <c r="F952" s="148" t="str">
        <f t="shared" si="16"/>
        <v>-</v>
      </c>
    </row>
    <row r="953" spans="1:6" s="8" customFormat="1" ht="23"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3" x14ac:dyDescent="0.25">
      <c r="A955" s="145">
        <v>54442</v>
      </c>
      <c r="B955" s="146" t="s">
        <v>1459</v>
      </c>
      <c r="C955" s="345">
        <v>941</v>
      </c>
      <c r="D955" s="149"/>
      <c r="E955" s="149"/>
      <c r="F955" s="148" t="str">
        <f t="shared" si="16"/>
        <v>-</v>
      </c>
    </row>
    <row r="956" spans="1:6" s="8" customFormat="1" ht="23" x14ac:dyDescent="0.25">
      <c r="A956" s="145">
        <v>54452</v>
      </c>
      <c r="B956" s="146" t="s">
        <v>2193</v>
      </c>
      <c r="C956" s="345">
        <v>942</v>
      </c>
      <c r="D956" s="149"/>
      <c r="E956" s="149"/>
      <c r="F956" s="148" t="str">
        <f t="shared" si="16"/>
        <v>-</v>
      </c>
    </row>
    <row r="957" spans="1:6" s="8" customFormat="1" ht="23"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3"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3" x14ac:dyDescent="0.25">
      <c r="A977" s="145">
        <v>54761</v>
      </c>
      <c r="B977" s="146" t="s">
        <v>902</v>
      </c>
      <c r="C977" s="345">
        <v>963</v>
      </c>
      <c r="D977" s="149"/>
      <c r="E977" s="149"/>
      <c r="F977" s="148" t="str">
        <f t="shared" si="17"/>
        <v>-</v>
      </c>
    </row>
    <row r="978" spans="1:6" s="8" customFormat="1" ht="23" x14ac:dyDescent="0.25">
      <c r="A978" s="145">
        <v>54762</v>
      </c>
      <c r="B978" s="146" t="s">
        <v>903</v>
      </c>
      <c r="C978" s="345">
        <v>964</v>
      </c>
      <c r="D978" s="149"/>
      <c r="E978" s="149"/>
      <c r="F978" s="148" t="str">
        <f t="shared" si="17"/>
        <v>-</v>
      </c>
    </row>
    <row r="979" spans="1:6" s="8" customFormat="1" ht="23" x14ac:dyDescent="0.25">
      <c r="A979" s="145">
        <v>54771</v>
      </c>
      <c r="B979" s="146" t="s">
        <v>904</v>
      </c>
      <c r="C979" s="345">
        <v>965</v>
      </c>
      <c r="D979" s="149"/>
      <c r="E979" s="149"/>
      <c r="F979" s="148" t="str">
        <f t="shared" si="17"/>
        <v>-</v>
      </c>
    </row>
    <row r="980" spans="1:6" s="8" customFormat="1" ht="23"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1.5" x14ac:dyDescent="0.25">
      <c r="A983" s="333" t="s">
        <v>89</v>
      </c>
      <c r="B983" s="334" t="s">
        <v>1062</v>
      </c>
      <c r="C983" s="334" t="s">
        <v>1061</v>
      </c>
      <c r="D983" s="121" t="s">
        <v>701</v>
      </c>
      <c r="E983" s="9"/>
    </row>
    <row r="984" spans="1:6" s="8" customFormat="1" x14ac:dyDescent="0.25">
      <c r="A984" s="335">
        <v>1</v>
      </c>
      <c r="B984" s="336">
        <v>2</v>
      </c>
      <c r="C984" s="337">
        <v>3</v>
      </c>
      <c r="D984" s="122">
        <v>4</v>
      </c>
      <c r="E984" s="10"/>
    </row>
    <row r="985" spans="1:6" s="8" customFormat="1" ht="23"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3"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4.5"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ANTO JURIĆ</v>
      </c>
      <c r="D995" s="293"/>
      <c r="E995" s="293"/>
    </row>
    <row r="996" spans="1:5" ht="15" customHeight="1" x14ac:dyDescent="0.25">
      <c r="A996" s="291" t="str">
        <f>IF(RefStr!H27="","Telefon za kontakt: _________________","Telefon za kontakt: " &amp; RefStr!H27)</f>
        <v>Telefon za kontakt: 031395045</v>
      </c>
      <c r="C996" s="292"/>
    </row>
    <row r="997" spans="1:5" ht="15" customHeight="1" x14ac:dyDescent="0.25">
      <c r="A997" s="291" t="str">
        <f>IF(RefStr!H33="","Odgovorna osoba: _____________________________","Odgovorna osoba: " &amp; RefStr!H33)</f>
        <v>Odgovorna osoba: ZDENKA VUKADIN</v>
      </c>
    </row>
    <row r="998" spans="1:5" ht="5.15"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44" sqref="E244"/>
    </sheetView>
  </sheetViews>
  <sheetFormatPr defaultColWidth="0" defaultRowHeight="12.5" zeroHeight="1" x14ac:dyDescent="0.25"/>
  <cols>
    <col min="1" max="1" width="9" style="23" customWidth="1"/>
    <col min="2" max="2" width="70.7265625" style="23" customWidth="1"/>
    <col min="3" max="3" width="4.26953125" style="23" customWidth="1"/>
    <col min="4" max="5" width="14.7265625" style="23" customWidth="1"/>
    <col min="6" max="6" width="6.7265625" style="23" customWidth="1"/>
    <col min="7" max="7" width="0.81640625" style="23" customWidth="1"/>
    <col min="8" max="16384" width="12.7265625" style="23" hidden="1"/>
  </cols>
  <sheetData>
    <row r="1" spans="1:6" s="18" customFormat="1" ht="20.149999999999999" customHeight="1" thickBot="1" x14ac:dyDescent="0.3">
      <c r="A1" s="434" t="s">
        <v>2788</v>
      </c>
      <c r="B1" s="435"/>
      <c r="C1" s="436" t="s">
        <v>3024</v>
      </c>
      <c r="D1" s="437"/>
      <c r="E1" s="437"/>
      <c r="F1" s="437"/>
    </row>
    <row r="2" spans="1:6" ht="40"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5">
      <c r="A4" s="36" t="s">
        <v>2661</v>
      </c>
      <c r="B4" s="413" t="str">
        <f>"RKP: "&amp;IF(RefStr!B6&lt;&gt;"",TEXT(INT(VALUE(RefStr!B6)),"00000"),"_____"&amp;",  "&amp;"MB: "&amp;IF(RefStr!B8&lt;&gt;"",TEXT(INT(VALUE(RefStr!B8)),"00000000"),"________")&amp;"  OIB: "&amp;IF(RefStr!K14&lt;&gt;"",RefStr!K14,"___________"))</f>
        <v>RKP: 10014</v>
      </c>
      <c r="C4" s="414"/>
      <c r="D4" s="414"/>
      <c r="E4" s="415">
        <f>SUM(Skriveni!G977:G1286)</f>
        <v>55804098.270999998</v>
      </c>
      <c r="F4" s="416"/>
    </row>
    <row r="5" spans="1:6" ht="15" customHeight="1" x14ac:dyDescent="0.25">
      <c r="B5" s="413" t="str">
        <f>"Naziv: "&amp;IF(RefStr!B10&lt;&gt;"",RefStr!B10,"_______________________________________")</f>
        <v>Naziv: O.Š. PETRIJEVCI</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15" customHeight="1" x14ac:dyDescent="0.25"/>
    <row r="9" spans="1:6" ht="13"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16910002</v>
      </c>
      <c r="E12" s="96">
        <f>E13+E74</f>
        <v>16791536</v>
      </c>
      <c r="F12" s="123">
        <f t="shared" ref="F12:F75" si="0">IF(D12&gt;0,IF(E12/D12&gt;=100,"&gt;&gt;100",E12/D12*100),"-")</f>
        <v>99.299432371445022</v>
      </c>
    </row>
    <row r="13" spans="1:6" s="3" customFormat="1" x14ac:dyDescent="0.25">
      <c r="A13" s="132">
        <v>0</v>
      </c>
      <c r="B13" s="314" t="s">
        <v>521</v>
      </c>
      <c r="C13" s="303">
        <v>2</v>
      </c>
      <c r="D13" s="97">
        <f>D14+D18+D57+D58+D62+D69</f>
        <v>16540061</v>
      </c>
      <c r="E13" s="97">
        <f>E14+E18+E57+E58+E62+E69</f>
        <v>16273913</v>
      </c>
      <c r="F13" s="124">
        <f t="shared" si="0"/>
        <v>98.390888643034629</v>
      </c>
    </row>
    <row r="14" spans="1:6" s="3" customFormat="1" x14ac:dyDescent="0.25">
      <c r="A14" s="132" t="s">
        <v>1564</v>
      </c>
      <c r="B14" s="314" t="s">
        <v>3259</v>
      </c>
      <c r="C14" s="303">
        <v>3</v>
      </c>
      <c r="D14" s="97">
        <f>D15+D16-D17</f>
        <v>96162</v>
      </c>
      <c r="E14" s="97">
        <f>E15+E16-E17</f>
        <v>114370</v>
      </c>
      <c r="F14" s="124">
        <f t="shared" si="0"/>
        <v>118.93471433622429</v>
      </c>
    </row>
    <row r="15" spans="1:6" s="3" customFormat="1" x14ac:dyDescent="0.25">
      <c r="A15" s="132" t="s">
        <v>3260</v>
      </c>
      <c r="B15" s="314" t="s">
        <v>3261</v>
      </c>
      <c r="C15" s="303">
        <v>4</v>
      </c>
      <c r="D15" s="94">
        <v>11029</v>
      </c>
      <c r="E15" s="94">
        <v>11029</v>
      </c>
      <c r="F15" s="125">
        <f t="shared" si="0"/>
        <v>100</v>
      </c>
    </row>
    <row r="16" spans="1:6" s="3" customFormat="1" x14ac:dyDescent="0.25">
      <c r="A16" s="132" t="s">
        <v>3262</v>
      </c>
      <c r="B16" s="314" t="s">
        <v>358</v>
      </c>
      <c r="C16" s="303">
        <v>5</v>
      </c>
      <c r="D16" s="94">
        <v>137450</v>
      </c>
      <c r="E16" s="94">
        <v>137450</v>
      </c>
      <c r="F16" s="125">
        <f t="shared" si="0"/>
        <v>100</v>
      </c>
    </row>
    <row r="17" spans="1:6" s="3" customFormat="1" x14ac:dyDescent="0.25">
      <c r="A17" s="132" t="s">
        <v>359</v>
      </c>
      <c r="B17" s="314" t="s">
        <v>360</v>
      </c>
      <c r="C17" s="303">
        <v>6</v>
      </c>
      <c r="D17" s="94">
        <v>52317</v>
      </c>
      <c r="E17" s="94">
        <v>34109</v>
      </c>
      <c r="F17" s="125">
        <f t="shared" si="0"/>
        <v>65.196781160999294</v>
      </c>
    </row>
    <row r="18" spans="1:6" s="3" customFormat="1" x14ac:dyDescent="0.25">
      <c r="A18" s="132" t="s">
        <v>361</v>
      </c>
      <c r="B18" s="314" t="s">
        <v>522</v>
      </c>
      <c r="C18" s="303">
        <v>7</v>
      </c>
      <c r="D18" s="97">
        <f>D19+D25+D35+D41+D47+D51</f>
        <v>16443899</v>
      </c>
      <c r="E18" s="97">
        <f>E19+E25+E35+E41+E47+E51</f>
        <v>16159543</v>
      </c>
      <c r="F18" s="124">
        <f t="shared" si="0"/>
        <v>98.270750750779968</v>
      </c>
    </row>
    <row r="19" spans="1:6" s="3" customFormat="1" x14ac:dyDescent="0.25">
      <c r="A19" s="315" t="s">
        <v>362</v>
      </c>
      <c r="B19" s="314" t="s">
        <v>3928</v>
      </c>
      <c r="C19" s="303">
        <v>8</v>
      </c>
      <c r="D19" s="97">
        <f>SUM(D20:D23)-D24</f>
        <v>15956648</v>
      </c>
      <c r="E19" s="97">
        <f>SUM(E20:E23)-E24</f>
        <v>15751875</v>
      </c>
      <c r="F19" s="124">
        <f t="shared" si="0"/>
        <v>98.716691625960536</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19120855</v>
      </c>
      <c r="E21" s="94">
        <v>19156104</v>
      </c>
      <c r="F21" s="125">
        <f t="shared" si="0"/>
        <v>100.18434845094532</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v>106202</v>
      </c>
      <c r="E23" s="94">
        <v>106202</v>
      </c>
      <c r="F23" s="125">
        <f t="shared" si="0"/>
        <v>100</v>
      </c>
    </row>
    <row r="24" spans="1:6" s="3" customFormat="1" x14ac:dyDescent="0.25">
      <c r="A24" s="132" t="s">
        <v>367</v>
      </c>
      <c r="B24" s="314" t="s">
        <v>1155</v>
      </c>
      <c r="C24" s="303">
        <v>13</v>
      </c>
      <c r="D24" s="94">
        <v>3270409</v>
      </c>
      <c r="E24" s="94">
        <v>3510431</v>
      </c>
      <c r="F24" s="125">
        <f t="shared" si="0"/>
        <v>107.33920436251245</v>
      </c>
    </row>
    <row r="25" spans="1:6" s="3" customFormat="1" x14ac:dyDescent="0.25">
      <c r="A25" s="315" t="s">
        <v>1156</v>
      </c>
      <c r="B25" s="314" t="s">
        <v>1261</v>
      </c>
      <c r="C25" s="303">
        <v>14</v>
      </c>
      <c r="D25" s="97">
        <f>SUM(D26:D33)-D34</f>
        <v>309749</v>
      </c>
      <c r="E25" s="97">
        <f>SUM(E26:E33)-E34</f>
        <v>222507</v>
      </c>
      <c r="F25" s="124">
        <f t="shared" si="0"/>
        <v>71.834614478174259</v>
      </c>
    </row>
    <row r="26" spans="1:6" s="3" customFormat="1" x14ac:dyDescent="0.25">
      <c r="A26" s="132" t="s">
        <v>1157</v>
      </c>
      <c r="B26" s="314" t="s">
        <v>3941</v>
      </c>
      <c r="C26" s="303">
        <v>15</v>
      </c>
      <c r="D26" s="94">
        <v>693990</v>
      </c>
      <c r="E26" s="94">
        <v>748397</v>
      </c>
      <c r="F26" s="125">
        <f t="shared" si="0"/>
        <v>107.83973832475972</v>
      </c>
    </row>
    <row r="27" spans="1:6" s="3" customFormat="1" x14ac:dyDescent="0.25">
      <c r="A27" s="132" t="s">
        <v>1158</v>
      </c>
      <c r="B27" s="314" t="s">
        <v>3965</v>
      </c>
      <c r="C27" s="303">
        <v>16</v>
      </c>
      <c r="D27" s="94"/>
      <c r="E27" s="94"/>
      <c r="F27" s="125" t="str">
        <f t="shared" si="0"/>
        <v>-</v>
      </c>
    </row>
    <row r="28" spans="1:6" s="3" customFormat="1" x14ac:dyDescent="0.25">
      <c r="A28" s="132" t="s">
        <v>1159</v>
      </c>
      <c r="B28" s="314" t="s">
        <v>3943</v>
      </c>
      <c r="C28" s="303">
        <v>17</v>
      </c>
      <c r="D28" s="94">
        <v>627092</v>
      </c>
      <c r="E28" s="94">
        <v>627092</v>
      </c>
      <c r="F28" s="125">
        <f t="shared" si="0"/>
        <v>100</v>
      </c>
    </row>
    <row r="29" spans="1:6" s="3" customFormat="1" x14ac:dyDescent="0.25">
      <c r="A29" s="132" t="s">
        <v>1160</v>
      </c>
      <c r="B29" s="314" t="s">
        <v>3944</v>
      </c>
      <c r="C29" s="303">
        <v>18</v>
      </c>
      <c r="D29" s="94">
        <v>15367</v>
      </c>
      <c r="E29" s="94">
        <v>15367</v>
      </c>
      <c r="F29" s="125">
        <f t="shared" si="0"/>
        <v>100</v>
      </c>
    </row>
    <row r="30" spans="1:6" s="3" customFormat="1" x14ac:dyDescent="0.25">
      <c r="A30" s="132" t="s">
        <v>2449</v>
      </c>
      <c r="B30" s="314" t="s">
        <v>2450</v>
      </c>
      <c r="C30" s="303">
        <v>19</v>
      </c>
      <c r="D30" s="94">
        <v>326378</v>
      </c>
      <c r="E30" s="94">
        <v>336003</v>
      </c>
      <c r="F30" s="125">
        <f t="shared" si="0"/>
        <v>102.94903455502515</v>
      </c>
    </row>
    <row r="31" spans="1:6" s="3" customFormat="1" x14ac:dyDescent="0.25">
      <c r="A31" s="272" t="s">
        <v>2451</v>
      </c>
      <c r="B31" s="314" t="s">
        <v>3946</v>
      </c>
      <c r="C31" s="303">
        <v>20</v>
      </c>
      <c r="D31" s="94">
        <v>1034604</v>
      </c>
      <c r="E31" s="94">
        <v>1034604</v>
      </c>
      <c r="F31" s="125">
        <f t="shared" si="0"/>
        <v>100</v>
      </c>
    </row>
    <row r="32" spans="1:6" s="3" customFormat="1" x14ac:dyDescent="0.25">
      <c r="A32" s="272" t="s">
        <v>2452</v>
      </c>
      <c r="B32" s="314" t="s">
        <v>3947</v>
      </c>
      <c r="C32" s="303">
        <v>21</v>
      </c>
      <c r="D32" s="94">
        <v>173943</v>
      </c>
      <c r="E32" s="94">
        <v>219893</v>
      </c>
      <c r="F32" s="125">
        <f t="shared" si="0"/>
        <v>126.41669972347262</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2561625</v>
      </c>
      <c r="E34" s="94">
        <v>2758849</v>
      </c>
      <c r="F34" s="125">
        <f t="shared" si="0"/>
        <v>107.69917532816085</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177502</v>
      </c>
      <c r="E41" s="97">
        <f>SUM(E42:E45)-E46</f>
        <v>185161</v>
      </c>
      <c r="F41" s="124">
        <f t="shared" si="0"/>
        <v>104.31488095908779</v>
      </c>
    </row>
    <row r="42" spans="1:6" s="3" customFormat="1" x14ac:dyDescent="0.25">
      <c r="A42" s="132" t="s">
        <v>2878</v>
      </c>
      <c r="B42" s="314" t="s">
        <v>2886</v>
      </c>
      <c r="C42" s="303">
        <v>31</v>
      </c>
      <c r="D42" s="94">
        <v>177502</v>
      </c>
      <c r="E42" s="94">
        <v>185161</v>
      </c>
      <c r="F42" s="125">
        <f t="shared" si="0"/>
        <v>104.31488095908779</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161483</v>
      </c>
      <c r="E60" s="94">
        <v>173571</v>
      </c>
      <c r="F60" s="125">
        <f t="shared" si="0"/>
        <v>107.48561768111813</v>
      </c>
    </row>
    <row r="61" spans="1:6" s="3" customFormat="1" x14ac:dyDescent="0.25">
      <c r="A61" s="132" t="s">
        <v>456</v>
      </c>
      <c r="B61" s="314" t="s">
        <v>617</v>
      </c>
      <c r="C61" s="303">
        <v>50</v>
      </c>
      <c r="D61" s="94">
        <v>161483</v>
      </c>
      <c r="E61" s="94">
        <v>173571</v>
      </c>
      <c r="F61" s="125">
        <f t="shared" si="0"/>
        <v>107.48561768111813</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369941</v>
      </c>
      <c r="E74" s="97">
        <f>E75+E84+E92+E123+E139+E151+E168+E169</f>
        <v>517623</v>
      </c>
      <c r="F74" s="124">
        <f t="shared" si="0"/>
        <v>139.92041974260761</v>
      </c>
    </row>
    <row r="75" spans="1:6" s="3" customFormat="1" x14ac:dyDescent="0.25">
      <c r="A75" s="272" t="s">
        <v>2744</v>
      </c>
      <c r="B75" s="314" t="s">
        <v>322</v>
      </c>
      <c r="C75" s="303">
        <v>64</v>
      </c>
      <c r="D75" s="97">
        <f>+D76+D81+D82+D83</f>
        <v>89036</v>
      </c>
      <c r="E75" s="97">
        <f>+E76+E81+E82+E83</f>
        <v>229811</v>
      </c>
      <c r="F75" s="124">
        <f t="shared" si="0"/>
        <v>258.11020261467269</v>
      </c>
    </row>
    <row r="76" spans="1:6" s="3" customFormat="1" x14ac:dyDescent="0.25">
      <c r="A76" s="132" t="s">
        <v>3429</v>
      </c>
      <c r="B76" s="317" t="s">
        <v>1885</v>
      </c>
      <c r="C76" s="303">
        <v>65</v>
      </c>
      <c r="D76" s="97">
        <f>SUM(D77:D80)</f>
        <v>89036</v>
      </c>
      <c r="E76" s="97">
        <f>SUM(E77:E80)</f>
        <v>229583</v>
      </c>
      <c r="F76" s="124">
        <f t="shared" ref="F76:F139" si="1">IF(D76&gt;0,IF(E76/D76&gt;=100,"&gt;&gt;100",E76/D76*100),"-")</f>
        <v>257.85412642077358</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89036</v>
      </c>
      <c r="E78" s="94">
        <v>229583</v>
      </c>
      <c r="F78" s="125">
        <f t="shared" si="1"/>
        <v>257.85412642077358</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c r="E82" s="94">
        <v>228</v>
      </c>
      <c r="F82" s="125" t="str">
        <f t="shared" si="1"/>
        <v>-</v>
      </c>
    </row>
    <row r="83" spans="1:6" s="3" customFormat="1" x14ac:dyDescent="0.25">
      <c r="A83" s="132" t="s">
        <v>4168</v>
      </c>
      <c r="B83" s="317" t="s">
        <v>4169</v>
      </c>
      <c r="C83" s="303">
        <v>72</v>
      </c>
      <c r="D83" s="94"/>
      <c r="E83" s="94"/>
      <c r="F83" s="125" t="str">
        <f t="shared" si="1"/>
        <v>-</v>
      </c>
    </row>
    <row r="84" spans="1:6" s="3" customFormat="1" ht="23" x14ac:dyDescent="0.25">
      <c r="A84" s="132" t="s">
        <v>4170</v>
      </c>
      <c r="B84" s="314" t="s">
        <v>321</v>
      </c>
      <c r="C84" s="303">
        <v>73</v>
      </c>
      <c r="D84" s="97">
        <f>+D85+SUM(D88:D91)</f>
        <v>1092</v>
      </c>
      <c r="E84" s="97">
        <f>+E85+SUM(E88:E91)</f>
        <v>5702</v>
      </c>
      <c r="F84" s="124">
        <f t="shared" si="1"/>
        <v>522.1611721611722</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v>1092</v>
      </c>
      <c r="E91" s="94">
        <v>5702</v>
      </c>
      <c r="F91" s="125">
        <f t="shared" si="1"/>
        <v>522.1611721611722</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0</v>
      </c>
      <c r="E151" s="97">
        <f>SUM(E152:E154)+SUM(E162:E166)-E167</f>
        <v>0</v>
      </c>
      <c r="F151" s="124" t="str">
        <f t="shared" si="2"/>
        <v>-</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3"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279813</v>
      </c>
      <c r="E169" s="97">
        <f>SUM(E170:E172)</f>
        <v>282110</v>
      </c>
      <c r="F169" s="124">
        <f t="shared" si="2"/>
        <v>100.82090539038573</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279813</v>
      </c>
      <c r="E172" s="94">
        <v>282110</v>
      </c>
      <c r="F172" s="125">
        <f t="shared" si="2"/>
        <v>100.82090539038573</v>
      </c>
    </row>
    <row r="173" spans="1:6" s="3" customFormat="1" x14ac:dyDescent="0.25">
      <c r="A173" s="272"/>
      <c r="B173" s="314" t="s">
        <v>1068</v>
      </c>
      <c r="C173" s="303">
        <v>162</v>
      </c>
      <c r="D173" s="97">
        <f>D174+D234</f>
        <v>16910001</v>
      </c>
      <c r="E173" s="97">
        <f>E174+E234</f>
        <v>16791536</v>
      </c>
      <c r="F173" s="124">
        <f t="shared" si="2"/>
        <v>99.299438243676036</v>
      </c>
    </row>
    <row r="174" spans="1:6" s="3" customFormat="1" x14ac:dyDescent="0.25">
      <c r="A174" s="272" t="s">
        <v>3813</v>
      </c>
      <c r="B174" s="314" t="s">
        <v>1145</v>
      </c>
      <c r="C174" s="303">
        <v>163</v>
      </c>
      <c r="D174" s="97">
        <f>D175+D186+D187+D203+D231</f>
        <v>375284</v>
      </c>
      <c r="E174" s="97">
        <f>E175+E186+E187+E203+E231</f>
        <v>377084</v>
      </c>
      <c r="F174" s="124">
        <f t="shared" si="2"/>
        <v>100.47963675509747</v>
      </c>
    </row>
    <row r="175" spans="1:6" s="3" customFormat="1" x14ac:dyDescent="0.25">
      <c r="A175" s="272" t="s">
        <v>1181</v>
      </c>
      <c r="B175" s="314" t="s">
        <v>1547</v>
      </c>
      <c r="C175" s="303">
        <v>164</v>
      </c>
      <c r="D175" s="97">
        <f>SUM(D176:D178)+SUM(D182:D185)</f>
        <v>365284</v>
      </c>
      <c r="E175" s="97">
        <f>SUM(E176:E178)+SUM(E182:E185)</f>
        <v>341834</v>
      </c>
      <c r="F175" s="124">
        <f t="shared" si="2"/>
        <v>93.580337490829052</v>
      </c>
    </row>
    <row r="176" spans="1:6" s="3" customFormat="1" x14ac:dyDescent="0.25">
      <c r="A176" s="272" t="s">
        <v>1182</v>
      </c>
      <c r="B176" s="314" t="s">
        <v>1183</v>
      </c>
      <c r="C176" s="303">
        <v>165</v>
      </c>
      <c r="D176" s="94">
        <v>268099</v>
      </c>
      <c r="E176" s="94">
        <v>280237</v>
      </c>
      <c r="F176" s="125">
        <f t="shared" si="2"/>
        <v>104.52743203070507</v>
      </c>
    </row>
    <row r="177" spans="1:6" s="3" customFormat="1" x14ac:dyDescent="0.25">
      <c r="A177" s="272" t="s">
        <v>1184</v>
      </c>
      <c r="B177" s="314" t="s">
        <v>1185</v>
      </c>
      <c r="C177" s="303">
        <v>166</v>
      </c>
      <c r="D177" s="94">
        <v>96109</v>
      </c>
      <c r="E177" s="94">
        <v>55900</v>
      </c>
      <c r="F177" s="125">
        <f t="shared" si="2"/>
        <v>58.163127282564588</v>
      </c>
    </row>
    <row r="178" spans="1:6" s="3" customFormat="1" x14ac:dyDescent="0.25">
      <c r="A178" s="272" t="s">
        <v>1186</v>
      </c>
      <c r="B178" s="317" t="s">
        <v>2842</v>
      </c>
      <c r="C178" s="303">
        <v>167</v>
      </c>
      <c r="D178" s="97">
        <f>SUM(D179:D181)</f>
        <v>363</v>
      </c>
      <c r="E178" s="97">
        <f>SUM(E179:E181)</f>
        <v>357</v>
      </c>
      <c r="F178" s="124">
        <f t="shared" si="2"/>
        <v>98.347107438016536</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363</v>
      </c>
      <c r="E181" s="94">
        <v>357</v>
      </c>
      <c r="F181" s="125">
        <f t="shared" si="2"/>
        <v>98.347107438016536</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713</v>
      </c>
      <c r="E185" s="94">
        <v>5340</v>
      </c>
      <c r="F185" s="125">
        <f t="shared" si="2"/>
        <v>748.94810659186533</v>
      </c>
    </row>
    <row r="186" spans="1:6" s="3" customFormat="1" x14ac:dyDescent="0.25">
      <c r="A186" s="272" t="s">
        <v>3033</v>
      </c>
      <c r="B186" s="314" t="s">
        <v>3034</v>
      </c>
      <c r="C186" s="303">
        <v>175</v>
      </c>
      <c r="D186" s="94">
        <v>10000</v>
      </c>
      <c r="E186" s="94">
        <v>35250</v>
      </c>
      <c r="F186" s="125">
        <f t="shared" si="2"/>
        <v>352.5</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16534717</v>
      </c>
      <c r="E234" s="97">
        <f>+E235+E243-E247+E251+E252+E253</f>
        <v>16414452</v>
      </c>
      <c r="F234" s="124">
        <f t="shared" si="3"/>
        <v>99.27265159724233</v>
      </c>
    </row>
    <row r="235" spans="1:6" s="3" customFormat="1" x14ac:dyDescent="0.25">
      <c r="A235" s="132" t="s">
        <v>1279</v>
      </c>
      <c r="B235" s="314" t="s">
        <v>3395</v>
      </c>
      <c r="C235" s="303">
        <v>224</v>
      </c>
      <c r="D235" s="97">
        <f>D236-D239</f>
        <v>16540061</v>
      </c>
      <c r="E235" s="97">
        <f>E236-E239</f>
        <v>16273913</v>
      </c>
      <c r="F235" s="124">
        <f t="shared" si="3"/>
        <v>98.390888643034629</v>
      </c>
    </row>
    <row r="236" spans="1:6" s="3" customFormat="1" x14ac:dyDescent="0.25">
      <c r="A236" s="132" t="s">
        <v>1280</v>
      </c>
      <c r="B236" s="314" t="s">
        <v>3396</v>
      </c>
      <c r="C236" s="303">
        <v>225</v>
      </c>
      <c r="D236" s="97">
        <f>SUM(D237:D238)</f>
        <v>16540061</v>
      </c>
      <c r="E236" s="97">
        <f>SUM(E237:E238)</f>
        <v>16273913</v>
      </c>
      <c r="F236" s="124">
        <f t="shared" si="3"/>
        <v>98.390888643034629</v>
      </c>
    </row>
    <row r="237" spans="1:6" s="3" customFormat="1" x14ac:dyDescent="0.25">
      <c r="A237" s="132" t="s">
        <v>1281</v>
      </c>
      <c r="B237" s="314" t="s">
        <v>1282</v>
      </c>
      <c r="C237" s="303">
        <v>226</v>
      </c>
      <c r="D237" s="94">
        <v>16402611</v>
      </c>
      <c r="E237" s="94">
        <v>16136463</v>
      </c>
      <c r="F237" s="125">
        <f t="shared" si="3"/>
        <v>98.377404670512519</v>
      </c>
    </row>
    <row r="238" spans="1:6" s="3" customFormat="1" x14ac:dyDescent="0.25">
      <c r="A238" s="132" t="s">
        <v>1283</v>
      </c>
      <c r="B238" s="314" t="s">
        <v>1284</v>
      </c>
      <c r="C238" s="303">
        <v>227</v>
      </c>
      <c r="D238" s="94">
        <v>137450</v>
      </c>
      <c r="E238" s="94">
        <v>137450</v>
      </c>
      <c r="F238" s="125">
        <f t="shared" si="3"/>
        <v>100</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0</v>
      </c>
      <c r="E243" s="97">
        <f>SUM(E244:E246)</f>
        <v>140539</v>
      </c>
      <c r="F243" s="124" t="str">
        <f t="shared" si="3"/>
        <v>-</v>
      </c>
    </row>
    <row r="244" spans="1:6" s="3" customFormat="1" x14ac:dyDescent="0.25">
      <c r="A244" s="132" t="s">
        <v>2861</v>
      </c>
      <c r="B244" s="314" t="s">
        <v>4121</v>
      </c>
      <c r="C244" s="303">
        <v>233</v>
      </c>
      <c r="D244" s="94"/>
      <c r="E244" s="94">
        <v>140539</v>
      </c>
      <c r="F244" s="125" t="str">
        <f t="shared" si="3"/>
        <v>-</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5344</v>
      </c>
      <c r="E247" s="97">
        <f>SUM(E248:E250)</f>
        <v>0</v>
      </c>
      <c r="F247" s="124">
        <f t="shared" si="3"/>
        <v>0</v>
      </c>
    </row>
    <row r="248" spans="1:6" s="3" customFormat="1" x14ac:dyDescent="0.25">
      <c r="A248" s="132" t="s">
        <v>2927</v>
      </c>
      <c r="B248" s="314" t="s">
        <v>2807</v>
      </c>
      <c r="C248" s="303">
        <v>237</v>
      </c>
      <c r="D248" s="94">
        <v>5344</v>
      </c>
      <c r="E248" s="94"/>
      <c r="F248" s="125">
        <f t="shared" si="3"/>
        <v>0</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c r="E251" s="94"/>
      <c r="F251" s="125" t="str">
        <f t="shared" si="3"/>
        <v>-</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c r="E264" s="94"/>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3"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3"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x14ac:dyDescent="0.25">
      <c r="A284" s="132" t="s">
        <v>970</v>
      </c>
      <c r="B284" s="314" t="s">
        <v>971</v>
      </c>
      <c r="C284" s="303">
        <v>272</v>
      </c>
      <c r="D284" s="94"/>
      <c r="E284" s="94"/>
      <c r="F284" s="125"/>
    </row>
    <row r="285" spans="1:6" s="3" customFormat="1" ht="23"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c r="E287" s="94"/>
      <c r="F287" s="125" t="str">
        <f t="shared" si="4"/>
        <v>-</v>
      </c>
    </row>
    <row r="288" spans="1:6" s="3" customFormat="1" x14ac:dyDescent="0.25">
      <c r="A288" s="132" t="s">
        <v>3177</v>
      </c>
      <c r="B288" s="314" t="s">
        <v>3274</v>
      </c>
      <c r="C288" s="303">
        <v>276</v>
      </c>
      <c r="D288" s="94">
        <v>365284</v>
      </c>
      <c r="E288" s="94">
        <v>341834</v>
      </c>
      <c r="F288" s="125">
        <f t="shared" si="4"/>
        <v>93.580337490829052</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v>10000</v>
      </c>
      <c r="E290" s="94">
        <v>35250</v>
      </c>
      <c r="F290" s="125">
        <f t="shared" si="4"/>
        <v>352.5</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5"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ANTO JURIĆ</v>
      </c>
      <c r="B325" s="291"/>
      <c r="D325" s="293"/>
      <c r="E325" s="293"/>
      <c r="F325" s="291"/>
      <c r="G325" s="307"/>
    </row>
    <row r="326" spans="1:7" s="292" customFormat="1" ht="15" customHeight="1" x14ac:dyDescent="0.25">
      <c r="A326" s="291" t="str">
        <f>IF(RefStr!H27="","Telefon za kontakt: _________________","Telefon za kontakt: " &amp; RefStr!H27)</f>
        <v>Telefon za kontakt: 031395045</v>
      </c>
      <c r="B326" s="291"/>
      <c r="F326" s="291"/>
      <c r="G326" s="307"/>
    </row>
    <row r="327" spans="1:7" s="292" customFormat="1" ht="15" customHeight="1" x14ac:dyDescent="0.25">
      <c r="A327" s="291" t="str">
        <f>IF(RefStr!H33="","Odgovorna osoba: _____________________________","Odgovorna osoba: " &amp; RefStr!H33)</f>
        <v>Odgovorna osoba: ZDENKA VUKADIN</v>
      </c>
      <c r="B327" s="291"/>
      <c r="C327" s="291"/>
      <c r="F327" s="291"/>
      <c r="G327" s="307"/>
    </row>
    <row r="328" spans="1:7" ht="5.15"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32" sqref="E132"/>
    </sheetView>
  </sheetViews>
  <sheetFormatPr defaultColWidth="0" defaultRowHeight="12.5" zeroHeight="1" x14ac:dyDescent="0.25"/>
  <cols>
    <col min="1" max="1" width="9" style="23" customWidth="1"/>
    <col min="2" max="2" width="70.7265625" style="23" customWidth="1"/>
    <col min="3" max="3" width="4.26953125" style="23" customWidth="1"/>
    <col min="4" max="5" width="14.7265625" style="23" customWidth="1"/>
    <col min="6" max="6" width="6.81640625" style="23" customWidth="1"/>
    <col min="7" max="7" width="0.81640625" style="23" customWidth="1"/>
    <col min="8" max="16384" width="0" style="23" hidden="1"/>
  </cols>
  <sheetData>
    <row r="1" spans="1:6" s="18" customFormat="1" ht="20.149999999999999" customHeight="1" thickBot="1" x14ac:dyDescent="0.3">
      <c r="A1" s="446" t="s">
        <v>2788</v>
      </c>
      <c r="B1" s="447"/>
      <c r="C1" s="448" t="s">
        <v>2789</v>
      </c>
      <c r="D1" s="448"/>
      <c r="E1" s="448"/>
      <c r="F1" s="448"/>
    </row>
    <row r="2" spans="1:6" ht="40"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5">
      <c r="A4" s="36" t="s">
        <v>2661</v>
      </c>
      <c r="B4" s="413" t="str">
        <f>"RKP: "&amp;IF(RefStr!B6&lt;&gt;"",TEXT(INT(VALUE(RefStr!B6)),"00000"),"_____"&amp;",  "&amp;"MB: "&amp;IF(RefStr!B8&lt;&gt;"",TEXT(INT(VALUE(RefStr!B8)),"00000000"),"________")&amp;"  OIB: "&amp;IF(RefStr!K14&lt;&gt;"",RefStr!K14,"___________"))</f>
        <v>RKP: 10014</v>
      </c>
      <c r="C4" s="414"/>
      <c r="D4" s="414"/>
      <c r="E4" s="415">
        <f>SUM(Skriveni!G1287:G1423)</f>
        <v>5930905.8000000007</v>
      </c>
      <c r="F4" s="416"/>
    </row>
    <row r="5" spans="1:6" ht="15" customHeight="1" x14ac:dyDescent="0.25">
      <c r="B5" s="413" t="str">
        <f>"Naziv: "&amp;IF(RefStr!B10&lt;&gt;"",RefStr!B10,"_______________________________________")</f>
        <v>Naziv: O.Š. PETRIJEVCI</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15"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4015408</v>
      </c>
      <c r="E121" s="97">
        <f>E122+E125+E128+E129+SUM(E132:E135)</f>
        <v>4328839</v>
      </c>
      <c r="F121" s="125">
        <f t="shared" si="1"/>
        <v>107.80570741503728</v>
      </c>
    </row>
    <row r="122" spans="1:6" s="3" customFormat="1" x14ac:dyDescent="0.25">
      <c r="A122" s="132" t="s">
        <v>2919</v>
      </c>
      <c r="B122" s="105" t="s">
        <v>3973</v>
      </c>
      <c r="C122" s="303">
        <v>111</v>
      </c>
      <c r="D122" s="97">
        <f>SUM(D123:D124)</f>
        <v>3907605</v>
      </c>
      <c r="E122" s="97">
        <f>SUM(E123:E124)</f>
        <v>4195889</v>
      </c>
      <c r="F122" s="125">
        <f t="shared" si="1"/>
        <v>107.37751128888411</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3907605</v>
      </c>
      <c r="E124" s="94">
        <v>4195889</v>
      </c>
      <c r="F124" s="125">
        <f t="shared" si="1"/>
        <v>107.37751128888411</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v>107803</v>
      </c>
      <c r="E133" s="94">
        <v>132950</v>
      </c>
      <c r="F133" s="125">
        <f t="shared" si="1"/>
        <v>123.32680908694562</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4015408</v>
      </c>
      <c r="E148" s="107">
        <f>E12+E29+E35+E42+E82+E89+E96+E114+E121+E136</f>
        <v>4328839</v>
      </c>
      <c r="F148" s="126">
        <f t="shared" si="2"/>
        <v>107.80570741503728</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ANTO JURIĆ</v>
      </c>
      <c r="B151" s="291"/>
      <c r="D151" s="293"/>
      <c r="E151" s="293"/>
      <c r="F151" s="291"/>
      <c r="G151" s="307"/>
    </row>
    <row r="152" spans="1:7" s="292" customFormat="1" ht="15" customHeight="1" x14ac:dyDescent="0.25">
      <c r="A152" s="291" t="str">
        <f>IF(RefStr!H27="","Telefon za kontakt: _________________","Telefon za kontakt: " &amp; RefStr!H27)</f>
        <v>Telefon za kontakt: 031395045</v>
      </c>
      <c r="B152" s="291"/>
      <c r="E152" s="291"/>
      <c r="F152" s="291"/>
      <c r="G152" s="307"/>
    </row>
    <row r="153" spans="1:7" s="292" customFormat="1" ht="15" customHeight="1" x14ac:dyDescent="0.25">
      <c r="A153" s="291" t="str">
        <f>IF(RefStr!H33="","Odgovorna osoba: _____________________________","Odgovorna osoba: " &amp; RefStr!H33)</f>
        <v>Odgovorna osoba: ZDENKA VUKADIN</v>
      </c>
      <c r="B153" s="291"/>
      <c r="C153" s="291"/>
      <c r="F153" s="291"/>
      <c r="G153" s="307"/>
    </row>
    <row r="154" spans="1:7" s="292" customFormat="1" ht="5.15"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5" zeroHeight="1" x14ac:dyDescent="0.25"/>
  <cols>
    <col min="1" max="1" width="9.26953125" style="23" customWidth="1"/>
    <col min="2" max="2" width="70.7265625" style="23" customWidth="1"/>
    <col min="3" max="3" width="4.26953125" style="23" customWidth="1"/>
    <col min="4" max="5" width="14.7265625" style="23" customWidth="1"/>
    <col min="6" max="6" width="0.81640625" style="23" hidden="1" customWidth="1"/>
    <col min="7" max="7" width="0.81640625" style="23" customWidth="1"/>
    <col min="8" max="16384" width="9.1796875" style="23" hidden="1"/>
  </cols>
  <sheetData>
    <row r="1" spans="1:6" s="18" customFormat="1" ht="20.149999999999999"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10014</v>
      </c>
      <c r="C4" s="450"/>
      <c r="D4" s="415">
        <f>SUM(Skriveni!G1424:G1467)</f>
        <v>0</v>
      </c>
      <c r="E4" s="416"/>
    </row>
    <row r="5" spans="1:6" ht="15" customHeight="1" x14ac:dyDescent="0.25">
      <c r="B5" s="413" t="str">
        <f>"Naziv: "&amp;IF(RefStr!B10&lt;&gt;"",RefStr!B10,"_______________________________________")</f>
        <v>Naziv: O.Š. PETRIJEVCI</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13" customHeight="1" x14ac:dyDescent="0.25"/>
    <row r="9" spans="1:6" ht="13"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5" customHeight="1" x14ac:dyDescent="0.25">
      <c r="A12" s="298" t="s">
        <v>1743</v>
      </c>
      <c r="B12" s="299" t="s">
        <v>3305</v>
      </c>
      <c r="C12" s="300">
        <v>1</v>
      </c>
      <c r="D12" s="96">
        <f>D13+D29</f>
        <v>0</v>
      </c>
      <c r="E12" s="133">
        <f>E13+E29</f>
        <v>0</v>
      </c>
    </row>
    <row r="13" spans="1:6" s="3" customFormat="1" ht="14.15" customHeight="1" x14ac:dyDescent="0.25">
      <c r="A13" s="301" t="s">
        <v>3306</v>
      </c>
      <c r="B13" s="302" t="s">
        <v>3307</v>
      </c>
      <c r="C13" s="303">
        <v>2</v>
      </c>
      <c r="D13" s="97">
        <f>D14+D21</f>
        <v>0</v>
      </c>
      <c r="E13" s="134">
        <f>E14+E21</f>
        <v>0</v>
      </c>
    </row>
    <row r="14" spans="1:6" s="3" customFormat="1" ht="14.15" customHeight="1" x14ac:dyDescent="0.25">
      <c r="A14" s="301" t="s">
        <v>1215</v>
      </c>
      <c r="B14" s="302" t="s">
        <v>3308</v>
      </c>
      <c r="C14" s="303">
        <v>3</v>
      </c>
      <c r="D14" s="97">
        <f>SUM(D15:D20)</f>
        <v>0</v>
      </c>
      <c r="E14" s="134">
        <f>SUM(E15:E20)</f>
        <v>0</v>
      </c>
    </row>
    <row r="15" spans="1:6" s="3" customFormat="1" ht="14.15" customHeight="1" x14ac:dyDescent="0.25">
      <c r="A15" s="301" t="s">
        <v>1215</v>
      </c>
      <c r="B15" s="302" t="s">
        <v>734</v>
      </c>
      <c r="C15" s="303">
        <v>4</v>
      </c>
      <c r="D15" s="94"/>
      <c r="E15" s="135"/>
    </row>
    <row r="16" spans="1:6" s="3" customFormat="1" ht="14.15" customHeight="1" x14ac:dyDescent="0.25">
      <c r="A16" s="301" t="s">
        <v>1215</v>
      </c>
      <c r="B16" s="302" t="s">
        <v>130</v>
      </c>
      <c r="C16" s="303">
        <v>5</v>
      </c>
      <c r="D16" s="94"/>
      <c r="E16" s="135"/>
    </row>
    <row r="17" spans="1:5" s="3" customFormat="1" ht="14.15" customHeight="1" x14ac:dyDescent="0.25">
      <c r="A17" s="301" t="s">
        <v>1215</v>
      </c>
      <c r="B17" s="302" t="s">
        <v>451</v>
      </c>
      <c r="C17" s="303">
        <v>6</v>
      </c>
      <c r="D17" s="94"/>
      <c r="E17" s="135"/>
    </row>
    <row r="18" spans="1:5" s="3" customFormat="1" ht="14.15" customHeight="1" x14ac:dyDescent="0.25">
      <c r="A18" s="301" t="s">
        <v>1215</v>
      </c>
      <c r="B18" s="302" t="s">
        <v>131</v>
      </c>
      <c r="C18" s="303">
        <v>7</v>
      </c>
      <c r="D18" s="94"/>
      <c r="E18" s="135"/>
    </row>
    <row r="19" spans="1:5" s="3" customFormat="1" ht="14.15" customHeight="1" x14ac:dyDescent="0.25">
      <c r="A19" s="301" t="s">
        <v>1215</v>
      </c>
      <c r="B19" s="302" t="s">
        <v>2676</v>
      </c>
      <c r="C19" s="303">
        <v>8</v>
      </c>
      <c r="D19" s="94"/>
      <c r="E19" s="135"/>
    </row>
    <row r="20" spans="1:5" s="3" customFormat="1" ht="14.15" customHeight="1" x14ac:dyDescent="0.25">
      <c r="A20" s="301" t="s">
        <v>1215</v>
      </c>
      <c r="B20" s="302" t="s">
        <v>132</v>
      </c>
      <c r="C20" s="303">
        <v>9</v>
      </c>
      <c r="D20" s="94"/>
      <c r="E20" s="135"/>
    </row>
    <row r="21" spans="1:5" s="3" customFormat="1" ht="14.15" customHeight="1" x14ac:dyDescent="0.25">
      <c r="A21" s="301" t="s">
        <v>1215</v>
      </c>
      <c r="B21" s="302" t="s">
        <v>133</v>
      </c>
      <c r="C21" s="303">
        <v>10</v>
      </c>
      <c r="D21" s="97">
        <f>SUM(D22:D28)</f>
        <v>0</v>
      </c>
      <c r="E21" s="134">
        <f>SUM(E22:E28)</f>
        <v>0</v>
      </c>
    </row>
    <row r="22" spans="1:5" s="3" customFormat="1" ht="14.15" customHeight="1" x14ac:dyDescent="0.25">
      <c r="A22" s="301" t="s">
        <v>1215</v>
      </c>
      <c r="B22" s="302" t="s">
        <v>4264</v>
      </c>
      <c r="C22" s="303">
        <v>11</v>
      </c>
      <c r="D22" s="94"/>
      <c r="E22" s="135"/>
    </row>
    <row r="23" spans="1:5" s="3" customFormat="1" ht="14.15" customHeight="1" x14ac:dyDescent="0.25">
      <c r="A23" s="301" t="s">
        <v>1215</v>
      </c>
      <c r="B23" s="302" t="s">
        <v>166</v>
      </c>
      <c r="C23" s="303">
        <v>12</v>
      </c>
      <c r="D23" s="94"/>
      <c r="E23" s="135"/>
    </row>
    <row r="24" spans="1:5" s="3" customFormat="1" ht="14.15" customHeight="1" x14ac:dyDescent="0.25">
      <c r="A24" s="301" t="s">
        <v>1215</v>
      </c>
      <c r="B24" s="302" t="s">
        <v>2677</v>
      </c>
      <c r="C24" s="303">
        <v>13</v>
      </c>
      <c r="D24" s="94"/>
      <c r="E24" s="135"/>
    </row>
    <row r="25" spans="1:5" s="3" customFormat="1" ht="14.15" customHeight="1" x14ac:dyDescent="0.25">
      <c r="A25" s="301" t="s">
        <v>1215</v>
      </c>
      <c r="B25" s="302" t="s">
        <v>4265</v>
      </c>
      <c r="C25" s="303">
        <v>14</v>
      </c>
      <c r="D25" s="94"/>
      <c r="E25" s="135"/>
    </row>
    <row r="26" spans="1:5" s="3" customFormat="1" ht="14.15" customHeight="1" x14ac:dyDescent="0.25">
      <c r="A26" s="301" t="s">
        <v>1215</v>
      </c>
      <c r="B26" s="302" t="s">
        <v>4266</v>
      </c>
      <c r="C26" s="303">
        <v>15</v>
      </c>
      <c r="D26" s="94"/>
      <c r="E26" s="135"/>
    </row>
    <row r="27" spans="1:5" s="3" customFormat="1" ht="14.15" customHeight="1" x14ac:dyDescent="0.25">
      <c r="A27" s="301" t="s">
        <v>1215</v>
      </c>
      <c r="B27" s="302" t="s">
        <v>4267</v>
      </c>
      <c r="C27" s="303">
        <v>16</v>
      </c>
      <c r="D27" s="94"/>
      <c r="E27" s="135"/>
    </row>
    <row r="28" spans="1:5" s="3" customFormat="1" ht="14.15" customHeight="1" x14ac:dyDescent="0.25">
      <c r="A28" s="301" t="s">
        <v>1215</v>
      </c>
      <c r="B28" s="302" t="s">
        <v>3809</v>
      </c>
      <c r="C28" s="303">
        <v>17</v>
      </c>
      <c r="D28" s="94"/>
      <c r="E28" s="135"/>
    </row>
    <row r="29" spans="1:5" s="3" customFormat="1" ht="14.15" customHeight="1" x14ac:dyDescent="0.25">
      <c r="A29" s="301" t="s">
        <v>4268</v>
      </c>
      <c r="B29" s="302" t="s">
        <v>3067</v>
      </c>
      <c r="C29" s="303">
        <v>18</v>
      </c>
      <c r="D29" s="97">
        <f>D30+D37</f>
        <v>0</v>
      </c>
      <c r="E29" s="134">
        <f>E30+E37</f>
        <v>0</v>
      </c>
    </row>
    <row r="30" spans="1:5" s="3" customFormat="1" ht="14.15" customHeight="1" x14ac:dyDescent="0.25">
      <c r="A30" s="301" t="s">
        <v>1215</v>
      </c>
      <c r="B30" s="302" t="s">
        <v>3068</v>
      </c>
      <c r="C30" s="303">
        <v>19</v>
      </c>
      <c r="D30" s="97">
        <f>SUM(D31:D36)</f>
        <v>0</v>
      </c>
      <c r="E30" s="134">
        <f>SUM(E31:E36)</f>
        <v>0</v>
      </c>
    </row>
    <row r="31" spans="1:5" s="3" customFormat="1" ht="14.15" customHeight="1" x14ac:dyDescent="0.25">
      <c r="A31" s="301" t="s">
        <v>1215</v>
      </c>
      <c r="B31" s="302" t="s">
        <v>734</v>
      </c>
      <c r="C31" s="303">
        <v>20</v>
      </c>
      <c r="D31" s="94"/>
      <c r="E31" s="135"/>
    </row>
    <row r="32" spans="1:5" s="3" customFormat="1" ht="14.15" customHeight="1" x14ac:dyDescent="0.25">
      <c r="A32" s="301" t="s">
        <v>1215</v>
      </c>
      <c r="B32" s="302" t="s">
        <v>130</v>
      </c>
      <c r="C32" s="303">
        <v>21</v>
      </c>
      <c r="D32" s="94"/>
      <c r="E32" s="135"/>
    </row>
    <row r="33" spans="1:5" s="3" customFormat="1" ht="14.15" customHeight="1" x14ac:dyDescent="0.25">
      <c r="A33" s="301" t="s">
        <v>1215</v>
      </c>
      <c r="B33" s="302" t="s">
        <v>451</v>
      </c>
      <c r="C33" s="303">
        <v>22</v>
      </c>
      <c r="D33" s="94"/>
      <c r="E33" s="135"/>
    </row>
    <row r="34" spans="1:5" s="3" customFormat="1" ht="14.15" customHeight="1" x14ac:dyDescent="0.25">
      <c r="A34" s="301" t="s">
        <v>1215</v>
      </c>
      <c r="B34" s="302" t="s">
        <v>131</v>
      </c>
      <c r="C34" s="303">
        <v>23</v>
      </c>
      <c r="D34" s="94"/>
      <c r="E34" s="135"/>
    </row>
    <row r="35" spans="1:5" s="3" customFormat="1" ht="14.15" customHeight="1" x14ac:dyDescent="0.25">
      <c r="A35" s="301" t="s">
        <v>1215</v>
      </c>
      <c r="B35" s="302" t="s">
        <v>2676</v>
      </c>
      <c r="C35" s="303">
        <v>24</v>
      </c>
      <c r="D35" s="94"/>
      <c r="E35" s="135"/>
    </row>
    <row r="36" spans="1:5" s="3" customFormat="1" ht="14.15" customHeight="1" x14ac:dyDescent="0.25">
      <c r="A36" s="301" t="s">
        <v>1215</v>
      </c>
      <c r="B36" s="302" t="s">
        <v>132</v>
      </c>
      <c r="C36" s="303">
        <v>25</v>
      </c>
      <c r="D36" s="94"/>
      <c r="E36" s="135"/>
    </row>
    <row r="37" spans="1:5" s="3" customFormat="1" ht="14.15" customHeight="1" x14ac:dyDescent="0.25">
      <c r="A37" s="301" t="s">
        <v>1215</v>
      </c>
      <c r="B37" s="302" t="s">
        <v>3069</v>
      </c>
      <c r="C37" s="303">
        <v>26</v>
      </c>
      <c r="D37" s="97">
        <f>SUM(D38:D44)</f>
        <v>0</v>
      </c>
      <c r="E37" s="134">
        <f>SUM(E38:E44)</f>
        <v>0</v>
      </c>
    </row>
    <row r="38" spans="1:5" s="3" customFormat="1" ht="14.15" customHeight="1" x14ac:dyDescent="0.25">
      <c r="A38" s="301" t="s">
        <v>1215</v>
      </c>
      <c r="B38" s="302" t="s">
        <v>4264</v>
      </c>
      <c r="C38" s="303">
        <v>27</v>
      </c>
      <c r="D38" s="94"/>
      <c r="E38" s="135"/>
    </row>
    <row r="39" spans="1:5" s="3" customFormat="1" ht="14.15" customHeight="1" x14ac:dyDescent="0.25">
      <c r="A39" s="301" t="s">
        <v>1215</v>
      </c>
      <c r="B39" s="302" t="s">
        <v>166</v>
      </c>
      <c r="C39" s="303">
        <v>28</v>
      </c>
      <c r="D39" s="94"/>
      <c r="E39" s="135"/>
    </row>
    <row r="40" spans="1:5" s="3" customFormat="1" ht="14.15" customHeight="1" x14ac:dyDescent="0.25">
      <c r="A40" s="301" t="s">
        <v>1215</v>
      </c>
      <c r="B40" s="302" t="s">
        <v>2677</v>
      </c>
      <c r="C40" s="303">
        <v>29</v>
      </c>
      <c r="D40" s="94"/>
      <c r="E40" s="135"/>
    </row>
    <row r="41" spans="1:5" s="3" customFormat="1" ht="14.15" customHeight="1" x14ac:dyDescent="0.25">
      <c r="A41" s="301" t="s">
        <v>1215</v>
      </c>
      <c r="B41" s="302" t="s">
        <v>4265</v>
      </c>
      <c r="C41" s="303">
        <v>30</v>
      </c>
      <c r="D41" s="94"/>
      <c r="E41" s="135"/>
    </row>
    <row r="42" spans="1:5" s="3" customFormat="1" ht="14.15" customHeight="1" x14ac:dyDescent="0.25">
      <c r="A42" s="301" t="s">
        <v>1215</v>
      </c>
      <c r="B42" s="302" t="s">
        <v>4266</v>
      </c>
      <c r="C42" s="303">
        <v>31</v>
      </c>
      <c r="D42" s="94"/>
      <c r="E42" s="135"/>
    </row>
    <row r="43" spans="1:5" s="3" customFormat="1" ht="14.15" customHeight="1" x14ac:dyDescent="0.25">
      <c r="A43" s="301" t="s">
        <v>1215</v>
      </c>
      <c r="B43" s="302" t="s">
        <v>4267</v>
      </c>
      <c r="C43" s="303">
        <v>32</v>
      </c>
      <c r="D43" s="94"/>
      <c r="E43" s="135"/>
    </row>
    <row r="44" spans="1:5" s="3" customFormat="1" ht="14.15" customHeight="1" x14ac:dyDescent="0.25">
      <c r="A44" s="301" t="s">
        <v>1215</v>
      </c>
      <c r="B44" s="302" t="s">
        <v>3809</v>
      </c>
      <c r="C44" s="303">
        <v>33</v>
      </c>
      <c r="D44" s="94"/>
      <c r="E44" s="135"/>
    </row>
    <row r="45" spans="1:5" s="3" customFormat="1" ht="14.15" customHeight="1" x14ac:dyDescent="0.25">
      <c r="A45" s="301" t="s">
        <v>3070</v>
      </c>
      <c r="B45" s="302" t="s">
        <v>3352</v>
      </c>
      <c r="C45" s="303">
        <v>34</v>
      </c>
      <c r="D45" s="97">
        <f>D46+D51</f>
        <v>0</v>
      </c>
      <c r="E45" s="134">
        <f>E46+E51</f>
        <v>0</v>
      </c>
    </row>
    <row r="46" spans="1:5" s="3" customFormat="1" ht="14.15" customHeight="1" x14ac:dyDescent="0.25">
      <c r="A46" s="301" t="s">
        <v>3353</v>
      </c>
      <c r="B46" s="302" t="s">
        <v>3354</v>
      </c>
      <c r="C46" s="303">
        <v>35</v>
      </c>
      <c r="D46" s="97">
        <f>SUM(D47:D50)</f>
        <v>0</v>
      </c>
      <c r="E46" s="134">
        <f>SUM(E47:E50)</f>
        <v>0</v>
      </c>
    </row>
    <row r="47" spans="1:5" s="3" customFormat="1" ht="14.15" customHeight="1" x14ac:dyDescent="0.25">
      <c r="A47" s="301" t="s">
        <v>1215</v>
      </c>
      <c r="B47" s="302" t="s">
        <v>1365</v>
      </c>
      <c r="C47" s="303">
        <v>36</v>
      </c>
      <c r="D47" s="94"/>
      <c r="E47" s="135"/>
    </row>
    <row r="48" spans="1:5" s="3" customFormat="1" ht="14.15" customHeight="1" x14ac:dyDescent="0.25">
      <c r="A48" s="301" t="s">
        <v>1215</v>
      </c>
      <c r="B48" s="302" t="s">
        <v>3034</v>
      </c>
      <c r="C48" s="303">
        <v>37</v>
      </c>
      <c r="D48" s="94"/>
      <c r="E48" s="135"/>
    </row>
    <row r="49" spans="1:7" s="3" customFormat="1" ht="14.15" customHeight="1" x14ac:dyDescent="0.25">
      <c r="A49" s="301" t="s">
        <v>1215</v>
      </c>
      <c r="B49" s="302" t="s">
        <v>1881</v>
      </c>
      <c r="C49" s="303">
        <v>38</v>
      </c>
      <c r="D49" s="94"/>
      <c r="E49" s="135"/>
    </row>
    <row r="50" spans="1:7" s="3" customFormat="1" ht="14.15" customHeight="1" x14ac:dyDescent="0.25">
      <c r="A50" s="301" t="s">
        <v>1215</v>
      </c>
      <c r="B50" s="302" t="s">
        <v>2678</v>
      </c>
      <c r="C50" s="303">
        <v>39</v>
      </c>
      <c r="D50" s="94"/>
      <c r="E50" s="135"/>
    </row>
    <row r="51" spans="1:7" s="3" customFormat="1" ht="14.15" customHeight="1" x14ac:dyDescent="0.25">
      <c r="A51" s="301" t="s">
        <v>1882</v>
      </c>
      <c r="B51" s="302" t="s">
        <v>3755</v>
      </c>
      <c r="C51" s="303">
        <v>40</v>
      </c>
      <c r="D51" s="97">
        <f>SUM(D52:D55)</f>
        <v>0</v>
      </c>
      <c r="E51" s="134">
        <f>SUM(E52:E55)</f>
        <v>0</v>
      </c>
    </row>
    <row r="52" spans="1:7" s="3" customFormat="1" ht="14.15" customHeight="1" x14ac:dyDescent="0.25">
      <c r="A52" s="301" t="s">
        <v>1215</v>
      </c>
      <c r="B52" s="302" t="s">
        <v>1365</v>
      </c>
      <c r="C52" s="303">
        <v>41</v>
      </c>
      <c r="D52" s="94"/>
      <c r="E52" s="135"/>
    </row>
    <row r="53" spans="1:7" s="3" customFormat="1" ht="14.15" customHeight="1" x14ac:dyDescent="0.25">
      <c r="A53" s="301" t="s">
        <v>1215</v>
      </c>
      <c r="B53" s="302" t="s">
        <v>3034</v>
      </c>
      <c r="C53" s="303">
        <v>42</v>
      </c>
      <c r="D53" s="94"/>
      <c r="E53" s="135"/>
    </row>
    <row r="54" spans="1:7" s="3" customFormat="1" ht="14.15" customHeight="1" x14ac:dyDescent="0.25">
      <c r="A54" s="301" t="s">
        <v>1215</v>
      </c>
      <c r="B54" s="302" t="s">
        <v>1881</v>
      </c>
      <c r="C54" s="303">
        <v>43</v>
      </c>
      <c r="D54" s="94"/>
      <c r="E54" s="135"/>
    </row>
    <row r="55" spans="1:7" s="3" customFormat="1" ht="14.15"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ANTO JURIĆ</v>
      </c>
      <c r="B59" s="291"/>
      <c r="D59" s="293"/>
      <c r="E59" s="293"/>
      <c r="F59" s="291"/>
      <c r="G59" s="307"/>
    </row>
    <row r="60" spans="1:7" s="292" customFormat="1" ht="15" customHeight="1" x14ac:dyDescent="0.25">
      <c r="A60" s="291" t="str">
        <f>IF(RefStr!H27="","Telefon za kontakt: _________________","Telefon za kontakt: " &amp; RefStr!H27)</f>
        <v>Telefon za kontakt: 031395045</v>
      </c>
      <c r="B60" s="291"/>
      <c r="F60" s="291"/>
      <c r="G60" s="307"/>
    </row>
    <row r="61" spans="1:7" s="292" customFormat="1" ht="15" customHeight="1" x14ac:dyDescent="0.25">
      <c r="A61" s="291" t="str">
        <f>IF(RefStr!H33="","Odgovorna osoba: _____________________________","Odgovorna osoba: " &amp; RefStr!H33)</f>
        <v>Odgovorna osoba: ZDENKA VUKADIN</v>
      </c>
      <c r="B61" s="291"/>
      <c r="C61" s="291"/>
      <c r="D61" s="291"/>
      <c r="E61" s="291"/>
      <c r="F61" s="291"/>
      <c r="G61" s="307"/>
    </row>
    <row r="62" spans="1:7" ht="5.15"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3" sqref="D103"/>
    </sheetView>
  </sheetViews>
  <sheetFormatPr defaultColWidth="0" defaultRowHeight="12.5" zeroHeight="1" x14ac:dyDescent="0.25"/>
  <cols>
    <col min="1" max="1" width="13.453125" style="23" customWidth="1"/>
    <col min="2" max="2" width="76.7265625" style="23" customWidth="1"/>
    <col min="3" max="3" width="4.26953125" style="23" customWidth="1"/>
    <col min="4" max="4" width="15.7265625" style="23" customWidth="1"/>
    <col min="5" max="5" width="0.81640625" style="284" customWidth="1"/>
    <col min="6" max="16384" width="0" style="284" hidden="1"/>
  </cols>
  <sheetData>
    <row r="1" spans="1:5" s="18" customFormat="1" ht="20.149999999999999" customHeight="1" thickBot="1" x14ac:dyDescent="0.3">
      <c r="A1" s="434" t="s">
        <v>2788</v>
      </c>
      <c r="B1" s="435"/>
      <c r="C1" s="463" t="s">
        <v>2231</v>
      </c>
      <c r="D1" s="463"/>
    </row>
    <row r="2" spans="1:5" s="283" customFormat="1" ht="40"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10014</v>
      </c>
      <c r="C4" s="415">
        <f>SUM(Skriveni!G1468:G1561)</f>
        <v>420238.19499999995</v>
      </c>
      <c r="D4" s="416"/>
    </row>
    <row r="5" spans="1:5" s="23" customFormat="1" ht="15" customHeight="1" x14ac:dyDescent="0.25">
      <c r="B5" s="98" t="str">
        <f>"Naziv: "&amp;IF(RefStr!B10&lt;&gt;"",RefStr!B10,"_______________________________________")</f>
        <v>Naziv: O.Š. PETRIJEVCI</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8520 Osnovno obrazovanje</v>
      </c>
      <c r="C7" s="457"/>
      <c r="D7" s="457"/>
      <c r="E7" s="285"/>
    </row>
    <row r="8" spans="1:5" ht="5.15" customHeight="1" x14ac:dyDescent="0.25">
      <c r="A8" s="284"/>
      <c r="B8" s="284"/>
      <c r="C8" s="284"/>
      <c r="D8" s="284"/>
    </row>
    <row r="9" spans="1:5" ht="13"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375284</v>
      </c>
    </row>
    <row r="13" spans="1:5" s="2" customFormat="1" x14ac:dyDescent="0.25">
      <c r="A13" s="270"/>
      <c r="B13" s="271" t="s">
        <v>2062</v>
      </c>
      <c r="C13" s="264">
        <v>2</v>
      </c>
      <c r="D13" s="140">
        <f>D14+D15+D23+D24</f>
        <v>4621492</v>
      </c>
    </row>
    <row r="14" spans="1:5" s="2" customFormat="1" x14ac:dyDescent="0.25">
      <c r="A14" s="270"/>
      <c r="B14" s="271" t="s">
        <v>4041</v>
      </c>
      <c r="C14" s="264">
        <v>3</v>
      </c>
      <c r="D14" s="141">
        <v>5340</v>
      </c>
    </row>
    <row r="15" spans="1:5" s="2" customFormat="1" x14ac:dyDescent="0.25">
      <c r="A15" s="270" t="s">
        <v>1181</v>
      </c>
      <c r="B15" s="271" t="s">
        <v>3078</v>
      </c>
      <c r="C15" s="264">
        <v>4</v>
      </c>
      <c r="D15" s="140">
        <f>SUM(D16:D22)</f>
        <v>4464586</v>
      </c>
    </row>
    <row r="16" spans="1:5" s="2" customFormat="1" x14ac:dyDescent="0.25">
      <c r="A16" s="272" t="s">
        <v>1182</v>
      </c>
      <c r="B16" s="273" t="s">
        <v>1183</v>
      </c>
      <c r="C16" s="264">
        <v>5</v>
      </c>
      <c r="D16" s="141">
        <v>3640610</v>
      </c>
    </row>
    <row r="17" spans="1:4" s="2" customFormat="1" x14ac:dyDescent="0.25">
      <c r="A17" s="272" t="s">
        <v>1184</v>
      </c>
      <c r="B17" s="273" t="s">
        <v>1185</v>
      </c>
      <c r="C17" s="264">
        <v>6</v>
      </c>
      <c r="D17" s="141">
        <v>819228</v>
      </c>
    </row>
    <row r="18" spans="1:4" s="2" customFormat="1" x14ac:dyDescent="0.25">
      <c r="A18" s="272" t="s">
        <v>1186</v>
      </c>
      <c r="B18" s="273" t="s">
        <v>1187</v>
      </c>
      <c r="C18" s="264">
        <v>7</v>
      </c>
      <c r="D18" s="141">
        <v>2849</v>
      </c>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v>1899</v>
      </c>
    </row>
    <row r="23" spans="1:4" s="2" customFormat="1" x14ac:dyDescent="0.25">
      <c r="A23" s="270" t="s">
        <v>3033</v>
      </c>
      <c r="B23" s="271" t="s">
        <v>3034</v>
      </c>
      <c r="C23" s="264">
        <v>12</v>
      </c>
      <c r="D23" s="141">
        <v>151566</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18" x14ac:dyDescent="0.25">
      <c r="A28" s="274" t="s">
        <v>3522</v>
      </c>
      <c r="B28" s="273" t="s">
        <v>1566</v>
      </c>
      <c r="C28" s="264">
        <v>17</v>
      </c>
      <c r="D28" s="141"/>
    </row>
    <row r="29" spans="1:4" s="2" customFormat="1" ht="18" x14ac:dyDescent="0.25">
      <c r="A29" s="274" t="s">
        <v>43</v>
      </c>
      <c r="B29" s="273" t="s">
        <v>1565</v>
      </c>
      <c r="C29" s="264">
        <v>18</v>
      </c>
      <c r="D29" s="141"/>
    </row>
    <row r="30" spans="1:4" s="2" customFormat="1" x14ac:dyDescent="0.25">
      <c r="A30" s="272"/>
      <c r="B30" s="271" t="s">
        <v>3080</v>
      </c>
      <c r="C30" s="264">
        <v>19</v>
      </c>
      <c r="D30" s="140">
        <f>D31+D32+D40+D41</f>
        <v>4619692</v>
      </c>
    </row>
    <row r="31" spans="1:4" s="2" customFormat="1" x14ac:dyDescent="0.25">
      <c r="A31" s="272"/>
      <c r="B31" s="271" t="s">
        <v>4041</v>
      </c>
      <c r="C31" s="264">
        <v>20</v>
      </c>
      <c r="D31" s="141"/>
    </row>
    <row r="32" spans="1:4" s="2" customFormat="1" x14ac:dyDescent="0.25">
      <c r="A32" s="270" t="s">
        <v>1181</v>
      </c>
      <c r="B32" s="271" t="s">
        <v>3081</v>
      </c>
      <c r="C32" s="264">
        <v>21</v>
      </c>
      <c r="D32" s="140">
        <f>SUM(D33:D39)</f>
        <v>4493376</v>
      </c>
    </row>
    <row r="33" spans="1:4" s="2" customFormat="1" x14ac:dyDescent="0.25">
      <c r="A33" s="272" t="s">
        <v>1182</v>
      </c>
      <c r="B33" s="273" t="s">
        <v>1183</v>
      </c>
      <c r="C33" s="264">
        <v>22</v>
      </c>
      <c r="D33" s="141">
        <v>3628472</v>
      </c>
    </row>
    <row r="34" spans="1:4" s="2" customFormat="1" x14ac:dyDescent="0.25">
      <c r="A34" s="272" t="s">
        <v>1184</v>
      </c>
      <c r="B34" s="273" t="s">
        <v>1185</v>
      </c>
      <c r="C34" s="264">
        <v>23</v>
      </c>
      <c r="D34" s="141">
        <v>859437</v>
      </c>
    </row>
    <row r="35" spans="1:4" s="2" customFormat="1" x14ac:dyDescent="0.25">
      <c r="A35" s="272" t="s">
        <v>1186</v>
      </c>
      <c r="B35" s="273" t="s">
        <v>1187</v>
      </c>
      <c r="C35" s="264">
        <v>24</v>
      </c>
      <c r="D35" s="141">
        <v>2855</v>
      </c>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v>2612</v>
      </c>
    </row>
    <row r="40" spans="1:4" s="2" customFormat="1" x14ac:dyDescent="0.25">
      <c r="A40" s="275" t="s">
        <v>3033</v>
      </c>
      <c r="B40" s="271" t="s">
        <v>3034</v>
      </c>
      <c r="C40" s="264">
        <v>29</v>
      </c>
      <c r="D40" s="141">
        <v>126316</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18" x14ac:dyDescent="0.25">
      <c r="A45" s="274" t="s">
        <v>3523</v>
      </c>
      <c r="B45" s="273" t="s">
        <v>1566</v>
      </c>
      <c r="C45" s="264">
        <v>34</v>
      </c>
      <c r="D45" s="141"/>
    </row>
    <row r="46" spans="1:4" s="2" customFormat="1" ht="18" x14ac:dyDescent="0.25">
      <c r="A46" s="277" t="s">
        <v>43</v>
      </c>
      <c r="B46" s="273" t="s">
        <v>1565</v>
      </c>
      <c r="C46" s="264">
        <v>35</v>
      </c>
      <c r="D46" s="141"/>
    </row>
    <row r="47" spans="1:4" s="2" customFormat="1" x14ac:dyDescent="0.25">
      <c r="A47" s="276"/>
      <c r="B47" s="271" t="s">
        <v>3083</v>
      </c>
      <c r="C47" s="264">
        <v>36</v>
      </c>
      <c r="D47" s="140">
        <f>D12+D13-D30</f>
        <v>377084</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18" x14ac:dyDescent="0.25">
      <c r="A99" s="274" t="s">
        <v>3523</v>
      </c>
      <c r="B99" s="273" t="s">
        <v>1566</v>
      </c>
      <c r="C99" s="264">
        <v>88</v>
      </c>
      <c r="D99" s="141"/>
    </row>
    <row r="100" spans="1:5" s="2" customFormat="1" ht="18" x14ac:dyDescent="0.25">
      <c r="A100" s="274" t="s">
        <v>43</v>
      </c>
      <c r="B100" s="273" t="s">
        <v>1565</v>
      </c>
      <c r="C100" s="264">
        <v>89</v>
      </c>
      <c r="D100" s="141"/>
    </row>
    <row r="101" spans="1:5" s="2" customFormat="1" x14ac:dyDescent="0.25">
      <c r="A101" s="270"/>
      <c r="B101" s="271" t="s">
        <v>3096</v>
      </c>
      <c r="C101" s="264">
        <v>90</v>
      </c>
      <c r="D101" s="140">
        <f>SUM(D102:D105)</f>
        <v>377084</v>
      </c>
    </row>
    <row r="102" spans="1:5" s="2" customFormat="1" x14ac:dyDescent="0.25">
      <c r="A102" s="272"/>
      <c r="B102" s="280" t="s">
        <v>4041</v>
      </c>
      <c r="C102" s="264">
        <v>91</v>
      </c>
      <c r="D102" s="141">
        <v>5340</v>
      </c>
    </row>
    <row r="103" spans="1:5" s="2" customFormat="1" x14ac:dyDescent="0.25">
      <c r="A103" s="272" t="s">
        <v>1181</v>
      </c>
      <c r="B103" s="280" t="s">
        <v>1365</v>
      </c>
      <c r="C103" s="264">
        <v>92</v>
      </c>
      <c r="D103" s="141">
        <v>336494</v>
      </c>
    </row>
    <row r="104" spans="1:5" s="2" customFormat="1" x14ac:dyDescent="0.25">
      <c r="A104" s="272" t="s">
        <v>3033</v>
      </c>
      <c r="B104" s="280" t="s">
        <v>3034</v>
      </c>
      <c r="C104" s="264">
        <v>93</v>
      </c>
      <c r="D104" s="141">
        <v>35250</v>
      </c>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ANTO JURIĆ</v>
      </c>
      <c r="B109" s="291"/>
      <c r="C109" s="293"/>
      <c r="D109" s="293"/>
      <c r="E109" s="291"/>
    </row>
    <row r="110" spans="1:5" s="292" customFormat="1" ht="15" customHeight="1" x14ac:dyDescent="0.25">
      <c r="A110" s="291" t="str">
        <f>IF(RefStr!H27="","Telefon za kontakt: _________________","Telefon za kontakt: " &amp; RefStr!H27)</f>
        <v>Telefon za kontakt: 031395045</v>
      </c>
      <c r="B110" s="291"/>
      <c r="E110" s="291"/>
    </row>
    <row r="111" spans="1:5" s="292" customFormat="1" ht="15" customHeight="1" x14ac:dyDescent="0.25">
      <c r="A111" s="291" t="str">
        <f>IF(RefStr!H33="","Odgovorna osoba: _____________________________","Odgovorna osoba: " &amp; RefStr!H33)</f>
        <v>Odgovorna osoba: ZDENKA VUKADIN</v>
      </c>
      <c r="B111" s="291"/>
      <c r="C111" s="291"/>
      <c r="D111" s="291"/>
      <c r="E111" s="291"/>
    </row>
    <row r="112" spans="1:5" ht="5.15"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9" activePane="bottomLeft" state="frozen"/>
      <selection pane="bottomLeft" activeCell="A4" sqref="A4:C4"/>
    </sheetView>
  </sheetViews>
  <sheetFormatPr defaultColWidth="0" defaultRowHeight="10" x14ac:dyDescent="0.25"/>
  <cols>
    <col min="1" max="1" width="4.453125" style="231" customWidth="1"/>
    <col min="2" max="2" width="9.26953125" style="232" customWidth="1"/>
    <col min="3" max="3" width="94.7265625" style="233" customWidth="1"/>
    <col min="4" max="4" width="1.1796875" style="234" customWidth="1"/>
    <col min="5" max="6" width="10.7265625" style="235" hidden="1" customWidth="1"/>
    <col min="7" max="7" width="10.7265625" style="236" hidden="1" customWidth="1"/>
    <col min="8" max="8" width="9.1796875" style="236" hidden="1" customWidth="1"/>
    <col min="9" max="13" width="9.1796875" style="235" hidden="1" customWidth="1"/>
    <col min="14" max="14" width="12.54296875" style="235" hidden="1" customWidth="1"/>
    <col min="15" max="15" width="10.453125" style="235" hidden="1" customWidth="1"/>
    <col min="16" max="17" width="9.1796875" style="235" hidden="1" customWidth="1"/>
    <col min="18" max="16384" width="9.17968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10014</v>
      </c>
      <c r="P3" s="239">
        <f>RefStr!B20</f>
        <v>0</v>
      </c>
      <c r="Q3" s="243" t="str">
        <f>RefStr!I8</f>
        <v>NE</v>
      </c>
    </row>
    <row r="4" spans="1:21" ht="20.149999999999999" customHeight="1" x14ac:dyDescent="0.25">
      <c r="A4" s="468" t="s">
        <v>3351</v>
      </c>
      <c r="B4" s="469"/>
      <c r="C4" s="470"/>
      <c r="E4" s="237">
        <f>SUM(E5:E17)</f>
        <v>0</v>
      </c>
      <c r="F4" s="237">
        <f>SUM(F5:F17)</f>
        <v>0</v>
      </c>
    </row>
    <row r="5" spans="1:21" ht="25"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5"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49999999999999"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49999999999999" customHeight="1" x14ac:dyDescent="0.25">
      <c r="A23" s="464" t="s">
        <v>2754</v>
      </c>
      <c r="B23" s="465"/>
      <c r="C23" s="466"/>
      <c r="E23" s="237">
        <f>SUM(E24:E260)</f>
        <v>0</v>
      </c>
      <c r="F23" s="237">
        <f>SUM(F24:F260)</f>
        <v>3</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5">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49999999999999"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49999999999999"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49999999999999"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49999999999999"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49999999999999"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49999999999999"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49999999999999"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49999999999999"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49999999999999"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49999999999999"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49999999999999"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49999999999999"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49999999999999"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49999999999999"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49999999999999"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49999999999999"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49999999999999"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49999999999999"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49999999999999"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49999999999999"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49999999999999"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49999999999999"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49999999999999"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49999999999999"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49999999999999"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49999999999999"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49999999999999"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Tajnistvo</cp:lastModifiedBy>
  <cp:lastPrinted>2019-01-29T09:53:30Z</cp:lastPrinted>
  <dcterms:created xsi:type="dcterms:W3CDTF">2001-11-21T09:32:18Z</dcterms:created>
  <dcterms:modified xsi:type="dcterms:W3CDTF">2019-02-06T08:31:19Z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